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7b6b2dcd8cef083/Documents/University/Prep/"/>
    </mc:Choice>
  </mc:AlternateContent>
  <xr:revisionPtr revIDLastSave="102" documentId="8_{F37457A6-B7CB-4DA9-815C-71A44054B3A2}" xr6:coauthVersionLast="45" xr6:coauthVersionMax="45" xr10:uidLastSave="{FC7AA59C-0834-425B-AD45-04F85CF98554}"/>
  <bookViews>
    <workbookView xWindow="-108" yWindow="-108" windowWidth="23256" windowHeight="12576" xr2:uid="{00000000-000D-0000-FFFF-FFFF00000000}"/>
  </bookViews>
  <sheets>
    <sheet name="Autumn Term Budget (20-21)" sheetId="1" r:id="rId1"/>
    <sheet name="Spring Term Budget (20-21)" sheetId="7" r:id="rId2"/>
    <sheet name="Summer Term Budget (20-21)" sheetId="8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8" l="1"/>
  <c r="D62" i="8"/>
  <c r="H53" i="8" s="1"/>
  <c r="C62" i="8"/>
  <c r="E61" i="8"/>
  <c r="E60" i="8"/>
  <c r="E59" i="8"/>
  <c r="C56" i="8"/>
  <c r="E56" i="8" s="1"/>
  <c r="E55" i="8"/>
  <c r="E54" i="8"/>
  <c r="E53" i="8"/>
  <c r="H52" i="8"/>
  <c r="H55" i="8" s="1"/>
  <c r="E52" i="8"/>
  <c r="E51" i="8"/>
  <c r="J50" i="8"/>
  <c r="I50" i="8"/>
  <c r="H50" i="8"/>
  <c r="E50" i="8"/>
  <c r="J49" i="8"/>
  <c r="E49" i="8"/>
  <c r="J48" i="8"/>
  <c r="E48" i="8"/>
  <c r="E42" i="8"/>
  <c r="D42" i="8"/>
  <c r="H33" i="8" s="1"/>
  <c r="C42" i="8"/>
  <c r="E41" i="8"/>
  <c r="E40" i="8"/>
  <c r="E39" i="8"/>
  <c r="D36" i="8"/>
  <c r="E36" i="8" s="1"/>
  <c r="E35" i="8"/>
  <c r="E34" i="8"/>
  <c r="E33" i="8"/>
  <c r="H32" i="8"/>
  <c r="H35" i="8" s="1"/>
  <c r="E32" i="8"/>
  <c r="E31" i="8"/>
  <c r="J30" i="8"/>
  <c r="I30" i="8"/>
  <c r="H30" i="8"/>
  <c r="E30" i="8"/>
  <c r="J29" i="8"/>
  <c r="E29" i="8"/>
  <c r="J28" i="8"/>
  <c r="E28" i="8"/>
  <c r="D21" i="8"/>
  <c r="C21" i="8"/>
  <c r="E20" i="8"/>
  <c r="E19" i="8"/>
  <c r="E18" i="8"/>
  <c r="E17" i="8"/>
  <c r="E16" i="8"/>
  <c r="E15" i="8"/>
  <c r="E14" i="8"/>
  <c r="E21" i="8" s="1"/>
  <c r="E13" i="8"/>
  <c r="E10" i="8"/>
  <c r="J6" i="8"/>
  <c r="I6" i="8"/>
  <c r="H6" i="8"/>
  <c r="J5" i="8"/>
  <c r="J4" i="8"/>
  <c r="D62" i="7"/>
  <c r="C62" i="7"/>
  <c r="E62" i="7" s="1"/>
  <c r="E61" i="7"/>
  <c r="E60" i="7"/>
  <c r="E59" i="7"/>
  <c r="C56" i="7"/>
  <c r="E56" i="7" s="1"/>
  <c r="E55" i="7"/>
  <c r="E54" i="7"/>
  <c r="H53" i="7"/>
  <c r="E53" i="7"/>
  <c r="H52" i="7"/>
  <c r="H55" i="7" s="1"/>
  <c r="E52" i="7"/>
  <c r="E51" i="7"/>
  <c r="I50" i="7"/>
  <c r="H50" i="7"/>
  <c r="J50" i="7" s="1"/>
  <c r="E50" i="7"/>
  <c r="J49" i="7"/>
  <c r="E49" i="7"/>
  <c r="J48" i="7"/>
  <c r="E48" i="7"/>
  <c r="D42" i="7"/>
  <c r="C42" i="7"/>
  <c r="E42" i="7" s="1"/>
  <c r="E41" i="7"/>
  <c r="E40" i="7"/>
  <c r="E39" i="7"/>
  <c r="D36" i="7"/>
  <c r="E36" i="7" s="1"/>
  <c r="E35" i="7"/>
  <c r="E34" i="7"/>
  <c r="E33" i="7"/>
  <c r="H32" i="7"/>
  <c r="H35" i="7" s="1"/>
  <c r="E32" i="7"/>
  <c r="E31" i="7"/>
  <c r="I30" i="7"/>
  <c r="H30" i="7"/>
  <c r="J30" i="7" s="1"/>
  <c r="E30" i="7"/>
  <c r="J29" i="7"/>
  <c r="E29" i="7"/>
  <c r="J28" i="7"/>
  <c r="E28" i="7"/>
  <c r="D21" i="7"/>
  <c r="C21" i="7"/>
  <c r="E20" i="7"/>
  <c r="E19" i="7"/>
  <c r="E18" i="7"/>
  <c r="E17" i="7"/>
  <c r="E16" i="7"/>
  <c r="E15" i="7"/>
  <c r="E14" i="7"/>
  <c r="H13" i="7"/>
  <c r="E13" i="7"/>
  <c r="E21" i="7" s="1"/>
  <c r="E10" i="7"/>
  <c r="J6" i="7"/>
  <c r="I6" i="7"/>
  <c r="H6" i="7"/>
  <c r="J5" i="7"/>
  <c r="J4" i="7"/>
  <c r="D62" i="1"/>
  <c r="E41" i="1"/>
  <c r="H33" i="7" l="1"/>
  <c r="E34" i="1"/>
  <c r="C56" i="1"/>
  <c r="E54" i="1"/>
  <c r="D36" i="1"/>
  <c r="I50" i="1"/>
  <c r="H50" i="1"/>
  <c r="J50" i="1" s="1"/>
  <c r="J49" i="1"/>
  <c r="J48" i="1"/>
  <c r="C62" i="1"/>
  <c r="E62" i="1" s="1"/>
  <c r="E61" i="1"/>
  <c r="E60" i="1"/>
  <c r="E59" i="1"/>
  <c r="E55" i="1"/>
  <c r="E53" i="1"/>
  <c r="E52" i="1"/>
  <c r="E51" i="1"/>
  <c r="E50" i="1"/>
  <c r="E49" i="1"/>
  <c r="E48" i="1"/>
  <c r="D42" i="1"/>
  <c r="C42" i="1"/>
  <c r="E42" i="1" s="1"/>
  <c r="E35" i="1"/>
  <c r="E39" i="1"/>
  <c r="E40" i="1"/>
  <c r="I30" i="1"/>
  <c r="H30" i="1"/>
  <c r="J28" i="1"/>
  <c r="J29" i="1"/>
  <c r="E33" i="1"/>
  <c r="E28" i="1"/>
  <c r="E29" i="1"/>
  <c r="E30" i="1"/>
  <c r="E31" i="1"/>
  <c r="E32" i="1"/>
  <c r="E15" i="1"/>
  <c r="J30" i="1" l="1"/>
  <c r="E56" i="1"/>
  <c r="H53" i="1"/>
  <c r="H52" i="1"/>
  <c r="H55" i="1" s="1"/>
  <c r="H32" i="1"/>
  <c r="E36" i="1"/>
  <c r="E14" i="1"/>
  <c r="J4" i="1"/>
  <c r="J5" i="1"/>
  <c r="E13" i="1"/>
  <c r="E16" i="1"/>
  <c r="E17" i="1"/>
  <c r="E18" i="1"/>
  <c r="E19" i="1"/>
  <c r="E20" i="1"/>
  <c r="I6" i="1"/>
  <c r="H6" i="1"/>
  <c r="D21" i="1"/>
  <c r="C21" i="1"/>
  <c r="E10" i="1"/>
  <c r="H35" i="1" l="1"/>
  <c r="H33" i="1"/>
  <c r="E21" i="1"/>
  <c r="J6" i="1"/>
  <c r="H13" i="1" l="1"/>
</calcChain>
</file>

<file path=xl/sharedStrings.xml><?xml version="1.0" encoding="utf-8"?>
<sst xmlns="http://schemas.openxmlformats.org/spreadsheetml/2006/main" count="291" uniqueCount="41">
  <si>
    <t>Projected Cost</t>
  </si>
  <si>
    <t>Actual Cost</t>
  </si>
  <si>
    <t>Difference</t>
  </si>
  <si>
    <t>Mortgage or rent</t>
  </si>
  <si>
    <t>Phone</t>
  </si>
  <si>
    <t>Bus/taxi fare</t>
  </si>
  <si>
    <t>HOUSING</t>
  </si>
  <si>
    <t>TRANSPORTATION</t>
  </si>
  <si>
    <t>Total</t>
  </si>
  <si>
    <t>PROJECTED TERMLY INCOME</t>
  </si>
  <si>
    <t>ACTUAL TERMLY INCOME</t>
  </si>
  <si>
    <t>Netflix</t>
  </si>
  <si>
    <t xml:space="preserve">Spotify </t>
  </si>
  <si>
    <t>Food/Supplies</t>
  </si>
  <si>
    <t>Kitchen Charge</t>
  </si>
  <si>
    <t>TV License</t>
  </si>
  <si>
    <t>Printing Costs</t>
  </si>
  <si>
    <t>Total  Expenses:</t>
  </si>
  <si>
    <t xml:space="preserve">Autumn Term Budget </t>
  </si>
  <si>
    <t>Extra Finance</t>
  </si>
  <si>
    <t>Student Finance</t>
  </si>
  <si>
    <t>Mum</t>
  </si>
  <si>
    <t>Nan</t>
  </si>
  <si>
    <t xml:space="preserve">Spring Term Budget </t>
  </si>
  <si>
    <t xml:space="preserve">Summer Term Budget </t>
  </si>
  <si>
    <t>Rent</t>
  </si>
  <si>
    <t>Bike?</t>
  </si>
  <si>
    <t>Government Recommendation</t>
  </si>
  <si>
    <t>Discrepancy</t>
  </si>
  <si>
    <t>PROJECTED</t>
  </si>
  <si>
    <t>ACTUAL</t>
  </si>
  <si>
    <t>DIFFERENCE</t>
  </si>
  <si>
    <t>Spotify</t>
  </si>
  <si>
    <t>TV Licence</t>
  </si>
  <si>
    <t>TRANSPORT</t>
  </si>
  <si>
    <t>Bus Fare</t>
  </si>
  <si>
    <t>Totals</t>
  </si>
  <si>
    <t>INCOME</t>
  </si>
  <si>
    <t>Total termly income</t>
  </si>
  <si>
    <t>Month 1</t>
  </si>
  <si>
    <t>Month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</si>
</sst>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_);\(&quot;$&quot;#,##0\)"/>
    <numFmt numFmtId="165" formatCode="_-[$£-809]* #,##0.00_-;\-[$£-809]* #,##0.00_-;_-[$£-809]* &quot;-&quot;??_-;_-@_-"/>
  </numFmts>
  <fonts count="13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28"/>
      <color theme="3"/>
      <name val="Microsoft Sans Serif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164" fontId="11" fillId="0" borderId="0" applyFont="0" applyFill="0" applyBorder="0" applyProtection="0">
      <alignment horizontal="left" vertical="center" indent="1"/>
    </xf>
  </cellStyleXfs>
  <cellXfs count="11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165" fontId="8" fillId="5" borderId="4" xfId="0" applyNumberFormat="1" applyFont="1" applyFill="1" applyBorder="1" applyAlignment="1">
      <alignment horizontal="left" vertical="center" indent="1"/>
    </xf>
    <xf numFmtId="165" fontId="3" fillId="0" borderId="0" xfId="0" applyNumberFormat="1" applyFont="1" applyBorder="1" applyAlignment="1">
      <alignment horizontal="left" vertical="center" wrapText="1" indent="1"/>
    </xf>
    <xf numFmtId="165" fontId="8" fillId="6" borderId="6" xfId="0" applyNumberFormat="1" applyFont="1" applyFill="1" applyBorder="1" applyAlignment="1">
      <alignment horizontal="left" vertical="center" indent="1"/>
    </xf>
    <xf numFmtId="165" fontId="6" fillId="7" borderId="3" xfId="0" applyNumberFormat="1" applyFont="1" applyFill="1" applyBorder="1" applyAlignment="1">
      <alignment horizontal="left" vertical="center" indent="1"/>
    </xf>
    <xf numFmtId="165" fontId="2" fillId="5" borderId="0" xfId="0" applyNumberFormat="1" applyFont="1" applyFill="1" applyBorder="1" applyAlignment="1">
      <alignment horizontal="left" vertical="center" indent="1"/>
    </xf>
    <xf numFmtId="165" fontId="3" fillId="7" borderId="10" xfId="0" applyNumberFormat="1" applyFont="1" applyFill="1" applyBorder="1" applyAlignment="1">
      <alignment horizontal="left" vertical="center" indent="1"/>
    </xf>
    <xf numFmtId="165" fontId="0" fillId="0" borderId="5" xfId="0" applyNumberFormat="1" applyBorder="1" applyAlignment="1"/>
    <xf numFmtId="165" fontId="0" fillId="0" borderId="3" xfId="0" applyNumberFormat="1" applyBorder="1" applyAlignment="1"/>
    <xf numFmtId="165" fontId="9" fillId="4" borderId="18" xfId="0" applyNumberFormat="1" applyFont="1" applyFill="1" applyBorder="1" applyAlignment="1">
      <alignment horizontal="left" vertical="center" indent="1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19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left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left" vertical="center" indent="1" shrinkToFit="1"/>
    </xf>
    <xf numFmtId="165" fontId="8" fillId="0" borderId="31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165" fontId="8" fillId="0" borderId="22" xfId="0" applyNumberFormat="1" applyFont="1" applyFill="1" applyBorder="1" applyAlignment="1">
      <alignment horizontal="right" vertical="center" indent="1"/>
    </xf>
    <xf numFmtId="165" fontId="8" fillId="0" borderId="15" xfId="0" applyNumberFormat="1" applyFont="1" applyFill="1" applyBorder="1" applyAlignment="1">
      <alignment horizontal="left" vertical="center" indent="1" shrinkToFit="1"/>
    </xf>
    <xf numFmtId="165" fontId="8" fillId="6" borderId="23" xfId="0" applyNumberFormat="1" applyFont="1" applyFill="1" applyBorder="1" applyAlignment="1">
      <alignment horizontal="left" vertical="center" indent="1" shrinkToFit="1"/>
    </xf>
    <xf numFmtId="165" fontId="8" fillId="6" borderId="23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Alignment="1">
      <alignment horizontal="left" vertical="center"/>
    </xf>
    <xf numFmtId="165" fontId="8" fillId="0" borderId="23" xfId="0" applyNumberFormat="1" applyFont="1" applyFill="1" applyBorder="1" applyAlignment="1">
      <alignment horizontal="right" vertical="center" indent="1"/>
    </xf>
    <xf numFmtId="165" fontId="8" fillId="0" borderId="28" xfId="0" applyNumberFormat="1" applyFont="1" applyFill="1" applyBorder="1" applyAlignment="1">
      <alignment horizontal="right" vertical="center" indent="1"/>
    </xf>
    <xf numFmtId="165" fontId="8" fillId="2" borderId="13" xfId="0" applyNumberFormat="1" applyFont="1" applyFill="1" applyBorder="1" applyAlignment="1">
      <alignment horizontal="left" vertical="center" indent="1" shrinkToFit="1"/>
    </xf>
    <xf numFmtId="165" fontId="8" fillId="6" borderId="24" xfId="0" applyNumberFormat="1" applyFont="1" applyFill="1" applyBorder="1" applyAlignment="1">
      <alignment horizontal="right" vertical="center" indent="1"/>
    </xf>
    <xf numFmtId="165" fontId="8" fillId="6" borderId="28" xfId="0" applyNumberFormat="1" applyFont="1" applyFill="1" applyBorder="1" applyAlignment="1">
      <alignment horizontal="right" vertical="center" indent="1"/>
    </xf>
    <xf numFmtId="165" fontId="8" fillId="0" borderId="25" xfId="0" applyNumberFormat="1" applyFont="1" applyFill="1" applyBorder="1" applyAlignment="1">
      <alignment horizontal="left" vertical="center" indent="1" shrinkToFit="1"/>
    </xf>
    <xf numFmtId="165" fontId="8" fillId="0" borderId="29" xfId="0" applyNumberFormat="1" applyFont="1" applyFill="1" applyBorder="1" applyAlignment="1">
      <alignment horizontal="right" vertical="center" indent="1"/>
    </xf>
    <xf numFmtId="165" fontId="8" fillId="6" borderId="27" xfId="0" applyNumberFormat="1" applyFont="1" applyFill="1" applyBorder="1" applyAlignment="1">
      <alignment horizontal="left" vertical="center" indent="1" shrinkToFit="1"/>
    </xf>
    <xf numFmtId="165" fontId="8" fillId="6" borderId="27" xfId="0" applyNumberFormat="1" applyFont="1" applyFill="1" applyBorder="1" applyAlignment="1">
      <alignment horizontal="right" vertical="center" indent="1"/>
    </xf>
    <xf numFmtId="165" fontId="8" fillId="6" borderId="26" xfId="0" applyNumberFormat="1" applyFont="1" applyFill="1" applyBorder="1" applyAlignment="1">
      <alignment horizontal="right" vertical="center" indent="1"/>
    </xf>
    <xf numFmtId="165" fontId="8" fillId="3" borderId="14" xfId="0" applyNumberFormat="1" applyFont="1" applyFill="1" applyBorder="1" applyAlignment="1">
      <alignment horizontal="left" vertical="center" indent="1"/>
    </xf>
    <xf numFmtId="165" fontId="9" fillId="4" borderId="34" xfId="0" applyNumberFormat="1" applyFont="1" applyFill="1" applyBorder="1" applyAlignment="1">
      <alignment horizontal="left" vertical="center" indent="1"/>
    </xf>
    <xf numFmtId="165" fontId="9" fillId="4" borderId="33" xfId="0" applyNumberFormat="1" applyFont="1" applyFill="1" applyBorder="1" applyAlignment="1">
      <alignment horizontal="right" vertical="center" indent="1"/>
    </xf>
    <xf numFmtId="165" fontId="9" fillId="4" borderId="30" xfId="0" applyNumberFormat="1" applyFont="1" applyFill="1" applyBorder="1" applyAlignment="1">
      <alignment horizontal="right" vertical="center" indent="1"/>
    </xf>
    <xf numFmtId="165" fontId="9" fillId="4" borderId="32" xfId="0" applyNumberFormat="1" applyFont="1" applyFill="1" applyBorder="1" applyAlignment="1">
      <alignment horizontal="right" vertical="center" indent="1"/>
    </xf>
    <xf numFmtId="165" fontId="8" fillId="0" borderId="14" xfId="0" applyNumberFormat="1" applyFont="1" applyFill="1" applyBorder="1" applyAlignment="1">
      <alignment horizontal="left" vertical="center" indent="1"/>
    </xf>
    <xf numFmtId="165" fontId="8" fillId="0" borderId="15" xfId="0" applyNumberFormat="1" applyFont="1" applyFill="1" applyBorder="1" applyAlignment="1">
      <alignment horizontal="right" vertical="center"/>
    </xf>
    <xf numFmtId="165" fontId="8" fillId="2" borderId="16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left" vertical="center"/>
    </xf>
    <xf numFmtId="165" fontId="0" fillId="0" borderId="0" xfId="0" applyNumberFormat="1"/>
    <xf numFmtId="165" fontId="8" fillId="8" borderId="0" xfId="0" applyNumberFormat="1" applyFont="1" applyFill="1" applyBorder="1" applyAlignment="1">
      <alignment horizontal="left" vertical="center" indent="1"/>
    </xf>
    <xf numFmtId="165" fontId="8" fillId="8" borderId="0" xfId="0" applyNumberFormat="1" applyFont="1" applyFill="1" applyBorder="1" applyAlignment="1">
      <alignment horizontal="center" vertical="center"/>
    </xf>
    <xf numFmtId="165" fontId="8" fillId="8" borderId="0" xfId="0" applyNumberFormat="1" applyFont="1" applyFill="1" applyBorder="1" applyAlignment="1">
      <alignment horizontal="right" vertical="center"/>
    </xf>
    <xf numFmtId="165" fontId="8" fillId="8" borderId="0" xfId="0" applyNumberFormat="1" applyFont="1" applyFill="1" applyBorder="1" applyAlignment="1">
      <alignment horizontal="left" vertical="center" indent="1" shrinkToFit="1"/>
    </xf>
    <xf numFmtId="165" fontId="4" fillId="8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8" fillId="8" borderId="0" xfId="0" applyNumberFormat="1" applyFont="1" applyFill="1" applyBorder="1" applyAlignment="1">
      <alignment horizontal="right" vertical="center" indent="1"/>
    </xf>
    <xf numFmtId="165" fontId="6" fillId="8" borderId="0" xfId="0" applyNumberFormat="1" applyFont="1" applyFill="1" applyBorder="1" applyAlignment="1">
      <alignment horizontal="right" vertical="center" indent="1"/>
    </xf>
    <xf numFmtId="165" fontId="9" fillId="8" borderId="0" xfId="0" applyNumberFormat="1" applyFont="1" applyFill="1" applyBorder="1" applyAlignment="1">
      <alignment horizontal="left" vertical="center" indent="1"/>
    </xf>
    <xf numFmtId="165" fontId="9" fillId="8" borderId="0" xfId="0" applyNumberFormat="1" applyFont="1" applyFill="1" applyBorder="1" applyAlignment="1">
      <alignment horizontal="center" vertical="center"/>
    </xf>
    <xf numFmtId="165" fontId="9" fillId="8" borderId="0" xfId="0" applyNumberFormat="1" applyFont="1" applyFill="1" applyBorder="1" applyAlignment="1">
      <alignment horizontal="right" vertical="center"/>
    </xf>
    <xf numFmtId="165" fontId="9" fillId="8" borderId="0" xfId="0" applyNumberFormat="1" applyFont="1" applyFill="1" applyBorder="1" applyAlignment="1">
      <alignment vertical="center"/>
    </xf>
    <xf numFmtId="165" fontId="6" fillId="9" borderId="0" xfId="0" applyNumberFormat="1" applyFont="1" applyFill="1" applyBorder="1" applyAlignment="1">
      <alignment horizontal="right" vertical="center" indent="1" shrinkToFit="1"/>
    </xf>
    <xf numFmtId="165" fontId="8" fillId="5" borderId="39" xfId="0" applyNumberFormat="1" applyFont="1" applyFill="1" applyBorder="1" applyAlignment="1">
      <alignment horizontal="left" vertical="center" wrapText="1" indent="1"/>
    </xf>
    <xf numFmtId="165" fontId="8" fillId="5" borderId="0" xfId="0" applyNumberFormat="1" applyFont="1" applyFill="1" applyBorder="1" applyAlignment="1">
      <alignment horizontal="left" vertical="center" indent="1"/>
    </xf>
    <xf numFmtId="165" fontId="2" fillId="6" borderId="42" xfId="0" applyNumberFormat="1" applyFont="1" applyFill="1" applyBorder="1" applyAlignment="1">
      <alignment horizontal="left" vertical="center" indent="1"/>
    </xf>
    <xf numFmtId="165" fontId="2" fillId="5" borderId="41" xfId="0" applyNumberFormat="1" applyFont="1" applyFill="1" applyBorder="1" applyAlignment="1">
      <alignment horizontal="left" vertical="center" indent="1"/>
    </xf>
    <xf numFmtId="165" fontId="8" fillId="5" borderId="0" xfId="0" applyNumberFormat="1" applyFont="1" applyFill="1" applyBorder="1" applyAlignment="1">
      <alignment vertical="center" wrapText="1"/>
    </xf>
    <xf numFmtId="165" fontId="6" fillId="6" borderId="0" xfId="0" applyNumberFormat="1" applyFont="1" applyFill="1" applyBorder="1" applyAlignment="1">
      <alignment horizontal="left" vertical="center" indent="1" shrinkToFit="1"/>
    </xf>
    <xf numFmtId="165" fontId="8" fillId="3" borderId="0" xfId="0" applyNumberFormat="1" applyFont="1" applyFill="1" applyBorder="1" applyAlignment="1">
      <alignment horizontal="left" vertical="center" indent="1" shrinkToFit="1"/>
    </xf>
    <xf numFmtId="165" fontId="8" fillId="11" borderId="0" xfId="0" applyNumberFormat="1" applyFont="1" applyFill="1" applyBorder="1" applyAlignment="1">
      <alignment horizontal="left" vertical="center" indent="1" shrinkToFit="1"/>
    </xf>
    <xf numFmtId="165" fontId="8" fillId="11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left" vertical="center" indent="1" shrinkToFit="1"/>
    </xf>
    <xf numFmtId="165" fontId="8" fillId="2" borderId="0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Border="1" applyAlignment="1">
      <alignment horizontal="right" vertical="center" indent="1" shrinkToFit="1"/>
    </xf>
    <xf numFmtId="165" fontId="5" fillId="0" borderId="0" xfId="0" applyNumberFormat="1" applyFont="1" applyFill="1" applyBorder="1" applyAlignment="1">
      <alignment horizontal="right" vertical="center"/>
    </xf>
    <xf numFmtId="165" fontId="6" fillId="11" borderId="0" xfId="0" applyNumberFormat="1" applyFont="1" applyFill="1" applyBorder="1" applyAlignment="1">
      <alignment horizontal="right" vertical="center" indent="1" shrinkToFit="1"/>
    </xf>
    <xf numFmtId="165" fontId="9" fillId="12" borderId="0" xfId="0" applyNumberFormat="1" applyFont="1" applyFill="1" applyBorder="1" applyAlignment="1">
      <alignment vertical="center"/>
    </xf>
    <xf numFmtId="165" fontId="4" fillId="13" borderId="0" xfId="0" applyNumberFormat="1" applyFont="1" applyFill="1" applyBorder="1" applyAlignment="1">
      <alignment vertical="center"/>
    </xf>
    <xf numFmtId="165" fontId="4" fillId="14" borderId="0" xfId="0" applyNumberFormat="1" applyFont="1" applyFill="1" applyBorder="1" applyAlignment="1">
      <alignment vertical="center"/>
    </xf>
    <xf numFmtId="165" fontId="5" fillId="14" borderId="0" xfId="0" applyNumberFormat="1" applyFont="1" applyFill="1" applyBorder="1" applyAlignment="1">
      <alignment horizontal="right" vertical="center"/>
    </xf>
    <xf numFmtId="0" fontId="0" fillId="8" borderId="0" xfId="0" applyFill="1" applyAlignment="1">
      <alignment vertical="center"/>
    </xf>
    <xf numFmtId="165" fontId="8" fillId="7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165" fontId="8" fillId="10" borderId="0" xfId="0" applyNumberFormat="1" applyFont="1" applyFill="1" applyBorder="1" applyAlignment="1">
      <alignment horizontal="center" vertical="center"/>
    </xf>
    <xf numFmtId="165" fontId="2" fillId="5" borderId="40" xfId="0" applyNumberFormat="1" applyFont="1" applyFill="1" applyBorder="1" applyAlignment="1">
      <alignment horizontal="left" vertical="center" wrapText="1"/>
    </xf>
    <xf numFmtId="165" fontId="2" fillId="5" borderId="43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indent="1"/>
    </xf>
    <xf numFmtId="165" fontId="6" fillId="7" borderId="3" xfId="0" applyNumberFormat="1" applyFont="1" applyFill="1" applyBorder="1" applyAlignment="1">
      <alignment horizontal="left" vertical="center" wrapText="1" indent="1"/>
    </xf>
    <xf numFmtId="165" fontId="6" fillId="7" borderId="8" xfId="0" applyNumberFormat="1" applyFont="1" applyFill="1" applyBorder="1" applyAlignment="1">
      <alignment horizontal="left" vertical="center" wrapText="1" indent="1"/>
    </xf>
    <xf numFmtId="165" fontId="2" fillId="5" borderId="37" xfId="0" applyNumberFormat="1" applyFont="1" applyFill="1" applyBorder="1" applyAlignment="1">
      <alignment vertical="center" wrapText="1"/>
    </xf>
    <xf numFmtId="165" fontId="2" fillId="5" borderId="38" xfId="0" applyNumberFormat="1" applyFont="1" applyFill="1" applyBorder="1" applyAlignment="1">
      <alignment vertical="center" wrapText="1"/>
    </xf>
    <xf numFmtId="165" fontId="2" fillId="6" borderId="35" xfId="0" applyNumberFormat="1" applyFont="1" applyFill="1" applyBorder="1" applyAlignment="1">
      <alignment vertical="center" wrapText="1"/>
    </xf>
    <xf numFmtId="165" fontId="2" fillId="6" borderId="36" xfId="0" applyNumberFormat="1" applyFont="1" applyFill="1" applyBorder="1" applyAlignment="1">
      <alignment vertical="center" wrapText="1"/>
    </xf>
    <xf numFmtId="165" fontId="3" fillId="7" borderId="3" xfId="0" applyNumberFormat="1" applyFont="1" applyFill="1" applyBorder="1" applyAlignment="1">
      <alignment horizontal="left" vertical="center" wrapText="1" indent="1"/>
    </xf>
    <xf numFmtId="165" fontId="3" fillId="7" borderId="8" xfId="0" applyNumberFormat="1" applyFont="1" applyFill="1" applyBorder="1" applyAlignment="1">
      <alignment horizontal="left" vertical="center" wrapText="1" indent="1"/>
    </xf>
    <xf numFmtId="165" fontId="7" fillId="4" borderId="11" xfId="0" applyNumberFormat="1" applyFont="1" applyFill="1" applyBorder="1" applyAlignment="1">
      <alignment horizontal="left" vertical="center" indent="1" shrinkToFit="1"/>
    </xf>
    <xf numFmtId="165" fontId="7" fillId="4" borderId="0" xfId="0" applyNumberFormat="1" applyFont="1" applyFill="1" applyBorder="1" applyAlignment="1">
      <alignment horizontal="left" vertical="center" indent="1" shrinkToFit="1"/>
    </xf>
    <xf numFmtId="165" fontId="7" fillId="4" borderId="1" xfId="0" applyNumberFormat="1" applyFont="1" applyFill="1" applyBorder="1" applyAlignment="1">
      <alignment horizontal="left" vertical="center" indent="1" shrinkToFit="1"/>
    </xf>
    <xf numFmtId="165" fontId="7" fillId="4" borderId="2" xfId="0" applyNumberFormat="1" applyFont="1" applyFill="1" applyBorder="1" applyAlignment="1">
      <alignment horizontal="left" vertical="center" indent="1" shrinkToFit="1"/>
    </xf>
    <xf numFmtId="165" fontId="7" fillId="4" borderId="12" xfId="0" applyNumberFormat="1" applyFont="1" applyFill="1" applyBorder="1" applyAlignment="1">
      <alignment horizontal="left" vertical="center" indent="1" shrinkToFit="1"/>
    </xf>
    <xf numFmtId="165" fontId="8" fillId="5" borderId="4" xfId="0" applyNumberFormat="1" applyFont="1" applyFill="1" applyBorder="1" applyAlignment="1">
      <alignment vertical="center" wrapText="1"/>
    </xf>
    <xf numFmtId="165" fontId="8" fillId="5" borderId="7" xfId="0" applyNumberFormat="1" applyFont="1" applyFill="1" applyBorder="1" applyAlignment="1">
      <alignment vertical="center" wrapText="1"/>
    </xf>
    <xf numFmtId="165" fontId="8" fillId="6" borderId="35" xfId="0" applyNumberFormat="1" applyFont="1" applyFill="1" applyBorder="1" applyAlignment="1">
      <alignment vertical="center" wrapText="1"/>
    </xf>
    <xf numFmtId="165" fontId="8" fillId="6" borderId="36" xfId="0" applyNumberFormat="1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</cellXfs>
  <cellStyles count="2">
    <cellStyle name="Currency" xfId="1" builtinId="4" customBuiltin="1"/>
    <cellStyle name="Normal" xfId="0" builtinId="0" customBuiltin="1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4158"/>
        <name val="Microsoft Sans Serif"/>
        <family val="2"/>
        <scheme val="none"/>
      </font>
      <fill>
        <patternFill patternType="solid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</dxf>
    <dxf>
      <numFmt numFmtId="165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4158"/>
        <name val="Microsoft Sans Serif"/>
        <family val="2"/>
        <scheme val="none"/>
      </font>
      <fill>
        <patternFill patternType="solid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numFmt numFmtId="165" formatCode="_-[$£-809]* #,##0.00_-;\-[$£-809]* #,##0.00_-;_-[$£-809]* &quot;-&quot;??_-;_-@_-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rgb="FFE2EB94"/>
        </top>
        <bottom style="thin">
          <color rgb="FFE2EB94"/>
        </bottom>
      </border>
    </dxf>
    <dxf>
      <font>
        <strike val="0"/>
        <outline val="0"/>
        <shadow val="0"/>
        <u val="none"/>
        <vertAlign val="baseline"/>
        <sz val="10"/>
        <color rgb="FF2F4158"/>
        <name val="Microsoft Sans Serif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D0DE4E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rgb="FF2F4158"/>
        <name val="Microsoft Sans Serif"/>
        <scheme val="none"/>
      </font>
      <numFmt numFmtId="165" formatCode="_-[$£-809]* #,##0.00_-;\-[$£-809]* #,##0.00_-;_-[$£-809]* &quot;-&quot;??_-;_-@_-"/>
      <fill>
        <patternFill patternType="none">
          <fgColor rgb="FF000000"/>
          <bgColor rgb="FFFFFFFF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border>
        <top style="medium">
          <color rgb="FF2F4158"/>
        </top>
      </border>
    </dxf>
    <dxf>
      <border>
        <bottom style="medium">
          <color rgb="FF2F4158"/>
        </bottom>
      </border>
    </dxf>
    <dxf>
      <border diagonalUp="0" diagonalDown="0">
        <left/>
        <right/>
        <top style="thin">
          <color rgb="FFE2EB94"/>
        </top>
        <bottom style="thin">
          <color rgb="FFE2EB94"/>
        </bottom>
      </border>
    </dxf>
    <dxf>
      <font>
        <strike val="0"/>
        <outline val="0"/>
        <shadow val="0"/>
        <u val="none"/>
        <vertAlign val="baseline"/>
        <sz val="10"/>
        <color rgb="FFD0DE4E"/>
        <name val="Microsoft Sans Serif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2F4158"/>
        </patternFill>
      </fill>
      <alignment horizontal="left" vertical="center" textRotation="0" indent="0" justifyLastLine="0" readingOrder="0"/>
      <border diagonalUp="0" diagonalDown="0" outline="0">
        <left style="medium">
          <color rgb="FFF5F9DB"/>
        </left>
        <right style="medium">
          <color rgb="FFF5F9DB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2F4158"/>
        <name val="Microsoft Sans Serif"/>
        <scheme val="none"/>
      </font>
      <numFmt numFmtId="165" formatCode="_-[$£-809]* #,##0.00_-;\-[$£-809]* #,##0.00_-;_-[$£-809]* &quot;-&quot;??_-;_-@_-"/>
      <fill>
        <patternFill patternType="none">
          <fgColor rgb="FF000000"/>
          <bgColor rgb="FFFFFFFF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4158"/>
        <name val="Microsoft Sans Serif"/>
        <family val="2"/>
        <scheme val="none"/>
      </font>
      <fill>
        <patternFill patternType="solid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</dxf>
    <dxf>
      <numFmt numFmtId="165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4158"/>
        <name val="Microsoft Sans Serif"/>
        <family val="2"/>
        <scheme val="none"/>
      </font>
      <fill>
        <patternFill patternType="solid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numFmt numFmtId="165" formatCode="_-[$£-809]* #,##0.00_-;\-[$£-809]* #,##0.00_-;_-[$£-809]* &quot;-&quot;??_-;_-@_-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rgb="FFE2EB94"/>
        </top>
        <bottom style="thin">
          <color rgb="FFE2EB94"/>
        </bottom>
      </border>
    </dxf>
    <dxf>
      <font>
        <strike val="0"/>
        <outline val="0"/>
        <shadow val="0"/>
        <u val="none"/>
        <vertAlign val="baseline"/>
        <sz val="10"/>
        <color rgb="FF2F4158"/>
        <name val="Microsoft Sans Serif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D0DE4E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rgb="FF2F4158"/>
        <name val="Microsoft Sans Serif"/>
        <scheme val="none"/>
      </font>
      <numFmt numFmtId="165" formatCode="_-[$£-809]* #,##0.00_-;\-[$£-809]* #,##0.00_-;_-[$£-809]* &quot;-&quot;??_-;_-@_-"/>
      <fill>
        <patternFill patternType="none">
          <fgColor rgb="FF000000"/>
          <bgColor rgb="FFFFFFFF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border>
        <top style="medium">
          <color rgb="FF2F4158"/>
        </top>
      </border>
    </dxf>
    <dxf>
      <border>
        <bottom style="medium">
          <color rgb="FF2F4158"/>
        </bottom>
      </border>
    </dxf>
    <dxf>
      <border diagonalUp="0" diagonalDown="0">
        <left/>
        <right/>
        <top style="thin">
          <color rgb="FFE2EB94"/>
        </top>
        <bottom style="thin">
          <color rgb="FFE2EB94"/>
        </bottom>
      </border>
    </dxf>
    <dxf>
      <font>
        <strike val="0"/>
        <outline val="0"/>
        <shadow val="0"/>
        <u val="none"/>
        <vertAlign val="baseline"/>
        <sz val="10"/>
        <color rgb="FFD0DE4E"/>
        <name val="Microsoft Sans Serif"/>
        <scheme val="none"/>
      </font>
      <numFmt numFmtId="165" formatCode="_-[$£-809]* #,##0.00_-;\-[$£-809]* #,##0.00_-;_-[$£-809]* &quot;-&quot;??_-;_-@_-"/>
      <fill>
        <patternFill patternType="solid">
          <fgColor rgb="FF000000"/>
          <bgColor rgb="FF2F4158"/>
        </patternFill>
      </fill>
      <alignment horizontal="left" vertical="center" textRotation="0" indent="0" justifyLastLine="0" readingOrder="0"/>
      <border diagonalUp="0" diagonalDown="0" outline="0">
        <left style="medium">
          <color rgb="FFF5F9DB"/>
        </left>
        <right style="medium">
          <color rgb="FFF5F9DB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2F4158"/>
        <name val="Microsoft Sans Serif"/>
        <scheme val="none"/>
      </font>
      <numFmt numFmtId="165" formatCode="_-[$£-809]* #,##0.00_-;\-[$£-809]* #,##0.00_-;_-[$£-809]* &quot;-&quot;??_-;_-@_-"/>
      <fill>
        <patternFill patternType="none">
          <fgColor rgb="FF000000"/>
          <bgColor rgb="FFFFFFFF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</dxf>
    <dxf>
      <numFmt numFmtId="165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numFmt numFmtId="165" formatCode="_-[$£-809]* #,##0.00_-;\-[$£-809]* #,##0.00_-;_-[$£-809]* &quot;-&quot;??_-;_-@_-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_-[$£-809]* #,##0.00_-;\-[$£-809]* #,##0.00_-;_-[$£-809]* &quot;-&quot;??_-;_-@_-"/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61"/>
      <tableStyleElement type="totalRow" dxfId="160"/>
      <tableStyleElement type="firstColumn" dxfId="159"/>
    </tableStyle>
    <tableStyle name="Transportation" pivot="0" count="3" xr9:uid="{00000000-0011-0000-FFFF-FFFF01000000}">
      <tableStyleElement type="headerRow" dxfId="158"/>
      <tableStyleElement type="totalRow" dxfId="157"/>
      <tableStyleElement type="firstColumn" dxfId="15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1" totalsRowCount="1" headerRowDxfId="155" dataDxfId="153" totalsRowDxfId="151" headerRowBorderDxfId="154" tableBorderDxfId="152" totalsRowBorderDxfId="150">
  <autoFilter ref="B12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9" totalsRowDxfId="107"/>
    <tableColumn id="2" xr3:uid="{00000000-0010-0000-0000-000002000000}" name="Projected Cost" totalsRowFunction="sum" dataDxfId="148" totalsRowDxfId="106"/>
    <tableColumn id="3" xr3:uid="{00000000-0010-0000-0000-000003000000}" name="Actual Cost" totalsRowFunction="sum" dataDxfId="147" totalsRowDxfId="105"/>
    <tableColumn id="4" xr3:uid="{00000000-0010-0000-0000-000004000000}" name="Difference" totalsRowFunction="sum" dataDxfId="146" totalsRowDxfId="104">
      <calculatedColumnFormula>Housing[[#This Row],[Projected Cost]]-Housing[[#This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41CC4C6-6278-4E95-85AD-FD17FA505E70}" name="Transportation5" displayName="Transportation5" ref="G3:J6" totalsRowCount="1" headerRowDxfId="89" dataDxfId="88" totalsRowDxfId="87" tableBorderDxfId="86">
  <autoFilter ref="G3:J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A216AF01-8E24-42C2-9085-632E60824C1F}" name="TRANSPORTATION" totalsRowLabel="Total" dataDxfId="84" totalsRowDxfId="85"/>
    <tableColumn id="2" xr3:uid="{CB114EC6-1760-4B16-8311-FC34A8E4D5EA}" name="Projected Cost" totalsRowFunction="sum" dataDxfId="82" totalsRowDxfId="83"/>
    <tableColumn id="3" xr3:uid="{E69849DA-36D3-45D9-B781-78636A6A8009}" name="Actual Cost" totalsRowFunction="sum" dataDxfId="80" totalsRowDxfId="81"/>
    <tableColumn id="4" xr3:uid="{59EDF583-6C7B-4B53-9833-25A3CAF4FBE3}" name="Difference" totalsRowFunction="sum" dataDxfId="78" totalsRowDxfId="79">
      <calculatedColumnFormula>Transportation5[[#This Row],[Projected Cost]]-Transportation5[[#This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415F2A-890F-4CB5-AB6F-222BE63F2D18}" name="Table196" displayName="Table196" ref="B27:E36" totalsRowShown="0">
  <autoFilter ref="B27:E36" xr:uid="{01CDCB09-C855-44D7-85D7-D547A4D509FE}"/>
  <tableColumns count="4">
    <tableColumn id="1" xr3:uid="{1F184E4B-175B-4ECD-9D24-A8A1F58474EF}" name="HOUSING"/>
    <tableColumn id="2" xr3:uid="{859034C1-5C8A-48C5-8A93-6A2235322B7B}" name="PROJECTED"/>
    <tableColumn id="3" xr3:uid="{8A59F3BE-836A-4D8E-8A2E-5A54EAFF80F0}" name="ACTUAL"/>
    <tableColumn id="4" xr3:uid="{897ACE49-4E23-4D31-9B22-E8DA57B24B33}" name="DIFFERENCE" dataDxfId="77">
      <calculatedColumnFormula>SUM(Table196[[#This Row],[PROJECTED]]-Table196[[#This Row],[ACTUAL]])</calculatedColumnFormula>
    </tableColumn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D33A73-356B-4D6C-9619-D0588DDDB555}" name="Table207" displayName="Table207" ref="G27:J30" totalsRowShown="0" headerRowDxfId="76" dataDxfId="75">
  <autoFilter ref="G27:J30" xr:uid="{C53A912C-52EC-4114-850C-B999AC4E47DD}"/>
  <tableColumns count="4">
    <tableColumn id="1" xr3:uid="{3B0A5F52-9851-44C7-A501-4984FEA8FFD0}" name="TRANSPORT" dataDxfId="74"/>
    <tableColumn id="2" xr3:uid="{5891822C-3858-4286-B142-A8A34F3D67EE}" name="PROJECTED" dataDxfId="73"/>
    <tableColumn id="3" xr3:uid="{1C884BD0-82DD-44FB-8358-4C9FB6FD3882}" name="ACTUAL" dataDxfId="72"/>
    <tableColumn id="4" xr3:uid="{E18BE801-90F1-4B3B-9C71-0DBBB89BF93A}" name="DIFFERENCE" dataDxfId="71">
      <calculatedColumnFormula>SUM(Table207[[#This Row],[PROJECTED]]-I28)</calculatedColumnFormula>
    </tableColumn>
  </tableColumns>
  <tableStyleInfo name="TableStyleMedium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315A99-FE4C-46F6-A9E8-7381DC453AC1}" name="Table228" displayName="Table228" ref="B38:E42" totalsRowShown="0" headerRowDxfId="70" dataDxfId="69">
  <autoFilter ref="B38:E42" xr:uid="{A06681D4-4255-4E47-945B-76904FF1743C}"/>
  <tableColumns count="4">
    <tableColumn id="1" xr3:uid="{66B821C4-5D7C-4200-AE24-A5519D29001B}" name="INCOME" dataDxfId="68"/>
    <tableColumn id="2" xr3:uid="{A25417DB-CFDA-402C-A82C-57E724083406}" name="PROJECTED" dataDxfId="67"/>
    <tableColumn id="3" xr3:uid="{F43C070F-CA5D-43AD-8440-C4BB308141AC}" name="ACTUAL" dataDxfId="66"/>
    <tableColumn id="4" xr3:uid="{7A3272B7-687E-44EA-9737-AA1F5C99F4AD}" name="DIFFERENCE" dataDxfId="65">
      <calculatedColumnFormula>SUM(Table228[[#This Row],[PROJECTED]]-Table228[[#This Row],[ACTUAL]])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0BECA95-854E-4454-8DC6-AABA75D26277}" name="Table19249" displayName="Table19249" ref="B47:E56" totalsRowShown="0">
  <autoFilter ref="B47:E56" xr:uid="{012EB28A-3B81-40C8-9041-9AD5EA34EBCE}"/>
  <tableColumns count="4">
    <tableColumn id="1" xr3:uid="{2730CD3A-872C-4FD5-B4A7-16650B2364B2}" name="HOUSING"/>
    <tableColumn id="2" xr3:uid="{83912F09-46AB-4EE7-8DB4-96DD58F8ED45}" name="PROJECTED"/>
    <tableColumn id="3" xr3:uid="{15852EE9-2AB9-42D0-9271-39EB8E5E6A66}" name="ACTUAL"/>
    <tableColumn id="4" xr3:uid="{80390E90-8ADC-4DFE-95E8-1906BD478879}" name="DIFFERENCE" dataDxfId="64">
      <calculatedColumnFormula>SUM(Table19249[[#This Row],[PROJECTED]]-Table19249[[#This Row],[ACTUAL]])</calculatedColumnFormula>
    </tableColumn>
  </tableColumns>
  <tableStyleInfo name="TableStyleMedium1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8A81D6C-5CB8-4590-8001-2AA771EC37A6}" name="Table222510" displayName="Table222510" ref="B58:E62" totalsRowShown="0" headerRowDxfId="63" dataDxfId="62">
  <autoFilter ref="B58:E62" xr:uid="{4D3A3E74-5748-413C-9F31-4F790F3CC56E}"/>
  <tableColumns count="4">
    <tableColumn id="1" xr3:uid="{0D944267-6D88-4B47-BDC0-E862D9FE1FA7}" name="INCOME" dataDxfId="61"/>
    <tableColumn id="2" xr3:uid="{A49E9CE3-1BB9-46F9-85C7-86A91055E239}" name="PROJECTED" dataDxfId="60"/>
    <tableColumn id="3" xr3:uid="{B6991E4A-91A4-42CA-A9C4-04B6C5C7B2B8}" name="ACTUAL" dataDxfId="59"/>
    <tableColumn id="4" xr3:uid="{68D3DC37-2548-4E2A-BB19-728016688682}" name="DIFFERENCE" dataDxfId="58">
      <calculatedColumnFormula>SUM(Table222510[[#This Row],[PROJECTED]]-Table222510[[#This Row],[ACTUAL]])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023ECEF-CDED-48F6-9397-2E567BEC891F}" name="Table202611" displayName="Table202611" ref="G47:J50" totalsRowShown="0" headerRowDxfId="57" dataDxfId="56">
  <autoFilter ref="G47:J50" xr:uid="{7053CFA7-B8F4-4D7F-AA48-2691F79FEBA9}"/>
  <tableColumns count="4">
    <tableColumn id="1" xr3:uid="{81BEBA5B-97FB-460F-B774-E8E31593E964}" name="TRANSPORT" dataDxfId="55"/>
    <tableColumn id="2" xr3:uid="{F864084A-5913-4321-8A07-C5EB5DA829D1}" name="PROJECTED" dataDxfId="54"/>
    <tableColumn id="3" xr3:uid="{04152517-AAF0-4683-A316-1CAB4DD72E48}" name="ACTUAL" dataDxfId="53"/>
    <tableColumn id="4" xr3:uid="{7D41DE7D-86C6-4BB8-859F-E835BCC4120F}" name="DIFFERENCE" dataDxfId="52">
      <calculatedColumnFormula>SUM(Table202611[[#This Row],[PROJECTED]]-I48)</calculatedColumnFormula>
    </tableColumn>
  </tableColumns>
  <tableStyleInfo name="TableStyleMedium1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0402834-9395-4788-BB70-C90F3A95BAA0}" name="Housing312" displayName="Housing312" ref="B12:E21" totalsRowCount="1" headerRowDxfId="51" dataDxfId="50" totalsRowDxfId="49" headerRowBorderDxfId="47" tableBorderDxfId="48" totalsRowBorderDxfId="46">
  <autoFilter ref="B12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C014BAE7-F690-4A12-8D32-B22145F5EB35}" name="HOUSING" totalsRowLabel="Total" dataDxfId="44" totalsRowDxfId="45"/>
    <tableColumn id="2" xr3:uid="{F8041319-1FBE-409F-AA48-733143E12FA2}" name="Projected Cost" totalsRowFunction="sum" dataDxfId="42" totalsRowDxfId="43"/>
    <tableColumn id="3" xr3:uid="{ED106F6A-1050-4C09-927A-89C43E9E3738}" name="Actual Cost" totalsRowFunction="sum" dataDxfId="40" totalsRowDxfId="41"/>
    <tableColumn id="4" xr3:uid="{BD0A4393-8A9A-4C16-989E-3BD1F29F23FD}" name="Difference" totalsRowFunction="sum" dataDxfId="38" totalsRowDxfId="39">
      <calculatedColumnFormula>Housing312[[#This Row],[Projected Cost]]-Housing312[[#This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CB1568-E9A6-4A1A-93B7-737B6DACA01E}" name="Transportation513" displayName="Transportation513" ref="G3:J6" totalsRowCount="1" headerRowDxfId="37" dataDxfId="36" totalsRowDxfId="35" tableBorderDxfId="34">
  <autoFilter ref="G3:J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4D7286B4-1902-4E73-88E4-D6C139C56F67}" name="TRANSPORTATION" totalsRowLabel="Total" dataDxfId="32" totalsRowDxfId="33"/>
    <tableColumn id="2" xr3:uid="{679BFB40-20D4-42DA-9C8A-DA7E36413857}" name="Projected Cost" totalsRowFunction="sum" dataDxfId="30" totalsRowDxfId="31"/>
    <tableColumn id="3" xr3:uid="{B4D6BE9B-266F-4FC9-95D7-8E0CBFF3F64D}" name="Actual Cost" totalsRowFunction="sum" dataDxfId="28" totalsRowDxfId="29"/>
    <tableColumn id="4" xr3:uid="{91B05C57-49B9-4E2F-B643-CB44BFF330CB}" name="Difference" totalsRowFunction="sum" dataDxfId="26" totalsRowDxfId="27">
      <calculatedColumnFormula>Transportation513[[#This Row],[Projected Cost]]-Transportation513[[#This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6F58DE0-640A-4582-88BD-FC445720AD54}" name="Table19614" displayName="Table19614" ref="B27:E36" totalsRowShown="0">
  <autoFilter ref="B27:E36" xr:uid="{01CDCB09-C855-44D7-85D7-D547A4D509FE}"/>
  <tableColumns count="4">
    <tableColumn id="1" xr3:uid="{49C5264C-8801-4B56-BD61-973C527E5EF0}" name="HOUSING"/>
    <tableColumn id="2" xr3:uid="{3016B6DA-AE68-4043-A866-042CB8369EFC}" name="PROJECTED"/>
    <tableColumn id="3" xr3:uid="{A136265E-D624-4F22-A244-96ABE5D17E5F}" name="ACTUAL"/>
    <tableColumn id="4" xr3:uid="{4BA32E42-B49D-49B3-88D2-CE1AB3D47250}" name="DIFFERENCE" dataDxfId="25">
      <calculatedColumnFormula>SUM(Table19614[[#This Row],[PROJECTED]]-Table19614[[#This Row],[ACTUAL]])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G3:J6" totalsRowCount="1" headerRowDxfId="145" dataDxfId="144" totalsRowDxfId="142" tableBorderDxfId="143">
  <autoFilter ref="G3:J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141" totalsRowDxfId="111"/>
    <tableColumn id="2" xr3:uid="{00000000-0010-0000-0700-000002000000}" name="Projected Cost" totalsRowFunction="sum" dataDxfId="140" totalsRowDxfId="110"/>
    <tableColumn id="3" xr3:uid="{00000000-0010-0000-0700-000003000000}" name="Actual Cost" totalsRowFunction="sum" dataDxfId="139" totalsRowDxfId="109"/>
    <tableColumn id="4" xr3:uid="{00000000-0010-0000-0700-000004000000}" name="Difference" totalsRowFunction="sum" dataDxfId="138" totalsRowDxfId="108">
      <calculatedColumnFormula>Transportation[[#This Row],[Projected Cost]]-Transportation[[#This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002B1D8-FC00-4934-BC5C-886B211DD3BE}" name="Table20715" displayName="Table20715" ref="G27:J30" totalsRowShown="0" headerRowDxfId="24" dataDxfId="23">
  <autoFilter ref="G27:J30" xr:uid="{C53A912C-52EC-4114-850C-B999AC4E47DD}"/>
  <tableColumns count="4">
    <tableColumn id="1" xr3:uid="{D4774AF6-3E91-40D1-8E12-05AB4CB0AD49}" name="TRANSPORT" dataDxfId="22"/>
    <tableColumn id="2" xr3:uid="{7B1F991E-B07D-47E5-BCD2-6F74B50770FD}" name="PROJECTED" dataDxfId="21"/>
    <tableColumn id="3" xr3:uid="{281445B8-74E5-4E8E-84E2-066F170B0B18}" name="ACTUAL" dataDxfId="20"/>
    <tableColumn id="4" xr3:uid="{E1F627C3-5466-4561-84D5-5D1FE80D8D86}" name="DIFFERENCE" dataDxfId="19">
      <calculatedColumnFormula>SUM(Table20715[[#This Row],[PROJECTED]]-I28)</calculatedColumnFormula>
    </tableColumn>
  </tableColumns>
  <tableStyleInfo name="TableStyleMedium1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2592537-8C54-4265-8DB2-919A3A5D4D84}" name="Table22816" displayName="Table22816" ref="B38:E42" totalsRowShown="0" headerRowDxfId="18" dataDxfId="17">
  <autoFilter ref="B38:E42" xr:uid="{A06681D4-4255-4E47-945B-76904FF1743C}"/>
  <tableColumns count="4">
    <tableColumn id="1" xr3:uid="{EFA19888-E918-4C98-A778-2C220C9E3645}" name="INCOME" dataDxfId="16"/>
    <tableColumn id="2" xr3:uid="{0A6854D5-EF9E-40DE-8236-076F1F54A742}" name="PROJECTED" dataDxfId="15"/>
    <tableColumn id="3" xr3:uid="{A9F51886-098F-4C1E-92DC-23038E408374}" name="ACTUAL" dataDxfId="14"/>
    <tableColumn id="4" xr3:uid="{B1360EF8-F854-4895-BC03-2462482ECF24}" name="DIFFERENCE" dataDxfId="13">
      <calculatedColumnFormula>SUM(Table22816[[#This Row],[PROJECTED]]-Table22816[[#This Row],[ACTUAL]])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4D5D640-C04B-42F4-A133-6EC67E5DC6A5}" name="Table1924917" displayName="Table1924917" ref="B47:E56" totalsRowShown="0">
  <autoFilter ref="B47:E56" xr:uid="{012EB28A-3B81-40C8-9041-9AD5EA34EBCE}"/>
  <tableColumns count="4">
    <tableColumn id="1" xr3:uid="{76BF9426-B711-4DCA-9F19-C129110B6EED}" name="HOUSING"/>
    <tableColumn id="2" xr3:uid="{BF6F8791-77E5-4C8B-8B51-975640DAA2A9}" name="PROJECTED"/>
    <tableColumn id="3" xr3:uid="{BC39A2C0-993A-4A82-9089-6EBBFFE80C92}" name="ACTUAL"/>
    <tableColumn id="4" xr3:uid="{49C7CF55-D5BB-4274-BE11-0674D6B82312}" name="DIFFERENCE" dataDxfId="12">
      <calculatedColumnFormula>SUM(Table1924917[[#This Row],[PROJECTED]]-Table1924917[[#This Row],[ACTUAL]])</calculatedColumnFormula>
    </tableColumn>
  </tableColumns>
  <tableStyleInfo name="TableStyleMedium10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2D53354-02C3-4F39-954E-675571BADE51}" name="Table22251018" displayName="Table22251018" ref="B58:E62" totalsRowShown="0" headerRowDxfId="11" dataDxfId="10">
  <autoFilter ref="B58:E62" xr:uid="{4D3A3E74-5748-413C-9F31-4F790F3CC56E}"/>
  <tableColumns count="4">
    <tableColumn id="1" xr3:uid="{E9108BA6-FE09-4977-822E-F6D8357EC91C}" name="INCOME" dataDxfId="9"/>
    <tableColumn id="2" xr3:uid="{FD9E4F6C-6439-4ED7-8125-27A902D7DC58}" name="PROJECTED" dataDxfId="8"/>
    <tableColumn id="3" xr3:uid="{032DE834-CB92-49A8-A7F1-E0737D167837}" name="ACTUAL" dataDxfId="7"/>
    <tableColumn id="4" xr3:uid="{9E62061C-6781-4F45-85EC-B54936288042}" name="DIFFERENCE" dataDxfId="6">
      <calculatedColumnFormula>SUM(Table22251018[[#This Row],[PROJECTED]]-Table22251018[[#This Row],[ACTUAL]])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1E2006F-B222-4A1D-951B-D6AF1FAB2148}" name="Table20261119" displayName="Table20261119" ref="G47:J50" totalsRowShown="0" headerRowDxfId="5" dataDxfId="4">
  <autoFilter ref="G47:J50" xr:uid="{7053CFA7-B8F4-4D7F-AA48-2691F79FEBA9}"/>
  <tableColumns count="4">
    <tableColumn id="1" xr3:uid="{03E94812-9229-4F72-9F10-1A2DE55AAC1B}" name="TRANSPORT" dataDxfId="3"/>
    <tableColumn id="2" xr3:uid="{86086DA1-56F5-4CC3-AF68-773E81FA1BF6}" name="PROJECTED" dataDxfId="2"/>
    <tableColumn id="3" xr3:uid="{6972D730-1B64-4C3D-BEA1-44BF59B0CEDD}" name="ACTUAL" dataDxfId="1"/>
    <tableColumn id="4" xr3:uid="{00BC4DA4-52D1-4D31-B5E7-7F4B9ED13D7A}" name="DIFFERENCE" dataDxfId="0">
      <calculatedColumnFormula>SUM(Table20261119[[#This Row],[PROJECTED]]-I48)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4293F25-BCAD-4DD4-A6B0-2387BEDBD813}" name="Table19" displayName="Table19" ref="B27:E36" totalsRowShown="0">
  <autoFilter ref="B27:E36" xr:uid="{01CDCB09-C855-44D7-85D7-D547A4D509FE}"/>
  <tableColumns count="4">
    <tableColumn id="1" xr3:uid="{F4FF3D09-6F16-4A9C-BC54-4796E52504D3}" name="HOUSING"/>
    <tableColumn id="2" xr3:uid="{E6C51D66-C56B-4175-A250-0801E66FD1C1}" name="PROJECTED"/>
    <tableColumn id="3" xr3:uid="{3B57CE04-3C1A-4271-89D0-1749C6CECDBA}" name="ACTUAL"/>
    <tableColumn id="4" xr3:uid="{402562A0-2E32-4E96-A81C-F6763DA9C497}" name="DIFFERENCE" dataDxfId="137">
      <calculatedColumnFormula>SUM(Table19[[#This Row],[PROJECTED]]-Table19[[#This Row],[ACTUAL]])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6C3C665-BBF5-4FDA-9617-B80049770AB4}" name="Table20" displayName="Table20" ref="G27:J30" totalsRowShown="0" headerRowDxfId="136" dataDxfId="135">
  <autoFilter ref="G27:J30" xr:uid="{C53A912C-52EC-4114-850C-B999AC4E47DD}"/>
  <tableColumns count="4">
    <tableColumn id="1" xr3:uid="{439390BD-9656-4979-B896-AC368546D2F0}" name="TRANSPORT" dataDxfId="134"/>
    <tableColumn id="2" xr3:uid="{13FF760D-7379-4C01-8C4C-9C37B62AE56D}" name="PROJECTED" dataDxfId="133"/>
    <tableColumn id="3" xr3:uid="{BA1C94C8-96ED-4AC4-95C8-77BBCF897745}" name="ACTUAL" dataDxfId="132"/>
    <tableColumn id="4" xr3:uid="{EE07AB77-E1CB-44B7-9152-095319B11AC4}" name="DIFFERENCE" dataDxfId="131">
      <calculatedColumnFormula>SUM(Table20[[#This Row],[PROJECTED]]-I28)</calculatedColumnFormula>
    </tableColumn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1C2BFE5-2FD8-4A5C-8E38-5394D528A4AC}" name="Table22" displayName="Table22" ref="B38:E42" totalsRowShown="0" headerRowDxfId="130" dataDxfId="129">
  <autoFilter ref="B38:E42" xr:uid="{A06681D4-4255-4E47-945B-76904FF1743C}"/>
  <tableColumns count="4">
    <tableColumn id="1" xr3:uid="{1B99555C-B51C-4C22-A57A-77CA23ADAB8E}" name="INCOME" dataDxfId="128"/>
    <tableColumn id="2" xr3:uid="{E2CC812F-239E-4BB5-A0BB-66AAA1D0A629}" name="PROJECTED" dataDxfId="127"/>
    <tableColumn id="3" xr3:uid="{0E7AD4B6-4B37-4F1E-A3D5-189DA05CB2C6}" name="ACTUAL" dataDxfId="126"/>
    <tableColumn id="4" xr3:uid="{19B19029-2991-4F40-A92C-B289E0DFA72C}" name="DIFFERENCE" dataDxfId="125">
      <calculatedColumnFormula>SUM(Table22[[#This Row],[PROJECTED]]-Table22[[#This Row],[ACTUAL]])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B92E809-69D1-405A-A609-3F58D721BA10}" name="Table1924" displayName="Table1924" ref="B47:E56" totalsRowShown="0">
  <autoFilter ref="B47:E56" xr:uid="{012EB28A-3B81-40C8-9041-9AD5EA34EBCE}"/>
  <tableColumns count="4">
    <tableColumn id="1" xr3:uid="{55514B2B-B29B-44B2-BD0A-93F040DB7BF9}" name="HOUSING"/>
    <tableColumn id="2" xr3:uid="{FC45A7E0-2D72-4FF2-BBAD-AEE746B6EC27}" name="PROJECTED"/>
    <tableColumn id="3" xr3:uid="{2C7AB6CB-901E-45D2-B927-13423AC8F46A}" name="ACTUAL"/>
    <tableColumn id="4" xr3:uid="{7BDE2C67-892C-4B6E-A5E5-174CD132F2FC}" name="DIFFERENCE" dataDxfId="124">
      <calculatedColumnFormula>SUM(Table1924[[#This Row],[PROJECTED]]-Table1924[[#This Row],[ACTUAL]])</calculatedColumnFormula>
    </tableColumn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25EE267-B318-4F32-A014-47CF383BA57F}" name="Table2225" displayName="Table2225" ref="B58:E62" totalsRowShown="0" headerRowDxfId="123" dataDxfId="122">
  <autoFilter ref="B58:E62" xr:uid="{4D3A3E74-5748-413C-9F31-4F790F3CC56E}"/>
  <tableColumns count="4">
    <tableColumn id="1" xr3:uid="{1762F3A3-9996-4F3B-9916-1A4F498A82EB}" name="INCOME" dataDxfId="121"/>
    <tableColumn id="2" xr3:uid="{342A9ABE-29F8-4FFC-B448-100E2EF0F58C}" name="PROJECTED" dataDxfId="120"/>
    <tableColumn id="3" xr3:uid="{F9E06717-29B5-49F5-8A86-FD4155DB2330}" name="ACTUAL" dataDxfId="119"/>
    <tableColumn id="4" xr3:uid="{E8294DCC-84D1-4DBA-AFC5-85008D0EED7B}" name="DIFFERENCE" dataDxfId="118">
      <calculatedColumnFormula>SUM(Table2225[[#This Row],[PROJECTED]]-Table2225[[#This Row],[ACTUAL]])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8CD412D-7D5B-4322-BA87-AC7DAD612A15}" name="Table2026" displayName="Table2026" ref="G47:J50" totalsRowShown="0" headerRowDxfId="117" dataDxfId="116">
  <autoFilter ref="G47:J50" xr:uid="{7053CFA7-B8F4-4D7F-AA48-2691F79FEBA9}"/>
  <tableColumns count="4">
    <tableColumn id="1" xr3:uid="{B9036CE6-36F4-4DAE-A298-FA5A68A79FB9}" name="TRANSPORT" dataDxfId="115"/>
    <tableColumn id="2" xr3:uid="{0F26AC04-49F3-43C8-B96E-873FDB9AEB62}" name="PROJECTED" dataDxfId="114"/>
    <tableColumn id="3" xr3:uid="{FB0ECC94-A3D6-443F-B190-0D161035C066}" name="ACTUAL" dataDxfId="113"/>
    <tableColumn id="4" xr3:uid="{3A07B64D-181B-48CF-8688-88B7C49C750F}" name="DIFFERENCE" dataDxfId="112">
      <calculatedColumnFormula>SUM(Table2026[[#This Row],[PROJECTED]]-I48)</calculatedColumnFormula>
    </tableColumn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3B2185-1437-4E56-B779-64F4258E58FB}" name="Housing3" displayName="Housing3" ref="B12:E21" totalsRowCount="1" headerRowDxfId="103" dataDxfId="102" totalsRowDxfId="101" headerRowBorderDxfId="99" tableBorderDxfId="100" totalsRowBorderDxfId="98">
  <autoFilter ref="B12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2ED30225-E48D-4F2C-8397-E47490BC3C57}" name="HOUSING" totalsRowLabel="Total" dataDxfId="96" totalsRowDxfId="97"/>
    <tableColumn id="2" xr3:uid="{A31E061B-3B47-4C30-9577-524DA66FC03A}" name="Projected Cost" totalsRowFunction="sum" dataDxfId="94" totalsRowDxfId="95"/>
    <tableColumn id="3" xr3:uid="{59D52029-C721-4CBF-9041-BFA6FE0C334A}" name="Actual Cost" totalsRowFunction="sum" dataDxfId="92" totalsRowDxfId="93"/>
    <tableColumn id="4" xr3:uid="{66A7A9DD-F0F5-4E2E-98D2-8A529AA6AF97}" name="Difference" totalsRowFunction="sum" dataDxfId="90" totalsRowDxfId="91">
      <calculatedColumnFormula>Housing3[[#This Row],[Projected Cost]]-Housing3[[#This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Relationship Id="rId9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8"/>
  <sheetViews>
    <sheetView showGridLines="0" tabSelected="1" workbookViewId="0">
      <selection activeCell="J61" sqref="J61"/>
    </sheetView>
  </sheetViews>
  <sheetFormatPr defaultRowHeight="13.2" x14ac:dyDescent="0.25"/>
  <cols>
    <col min="1" max="1" width="2.33203125" customWidth="1"/>
    <col min="2" max="2" width="30.109375" customWidth="1"/>
    <col min="3" max="5" width="16.5546875" customWidth="1"/>
    <col min="6" max="6" width="4.44140625" customWidth="1"/>
    <col min="7" max="7" width="32.44140625" customWidth="1"/>
    <col min="8" max="10" width="16.5546875" customWidth="1"/>
  </cols>
  <sheetData>
    <row r="1" spans="1:11" ht="71.400000000000006" customHeight="1" x14ac:dyDescent="0.25">
      <c r="A1" s="7"/>
      <c r="B1" s="90" t="s">
        <v>18</v>
      </c>
      <c r="C1" s="90"/>
      <c r="D1" s="90"/>
      <c r="E1" s="90"/>
      <c r="F1" s="90"/>
      <c r="G1" s="90"/>
      <c r="H1" s="90"/>
      <c r="I1" s="90"/>
      <c r="J1" s="90"/>
    </row>
    <row r="2" spans="1:11" s="5" customFormat="1" ht="20.100000000000001" customHeight="1" thickBot="1" x14ac:dyDescent="0.3">
      <c r="A2" s="3"/>
      <c r="B2" s="6"/>
      <c r="C2" s="4"/>
      <c r="D2" s="4"/>
      <c r="E2" s="4"/>
      <c r="F2" s="4"/>
      <c r="G2" s="4"/>
      <c r="H2" s="4"/>
      <c r="I2" s="4"/>
      <c r="J2" s="4"/>
    </row>
    <row r="3" spans="1:11" ht="18" customHeight="1" x14ac:dyDescent="0.25">
      <c r="A3" s="1"/>
      <c r="B3" s="102" t="s">
        <v>9</v>
      </c>
      <c r="C3" s="104" t="s">
        <v>20</v>
      </c>
      <c r="D3" s="105"/>
      <c r="E3" s="9"/>
      <c r="F3" s="10"/>
      <c r="G3" s="46" t="s">
        <v>7</v>
      </c>
      <c r="H3" s="21" t="s">
        <v>0</v>
      </c>
      <c r="I3" s="22" t="s">
        <v>1</v>
      </c>
      <c r="J3" s="22" t="s">
        <v>2</v>
      </c>
    </row>
    <row r="4" spans="1:11" ht="18" customHeight="1" thickBot="1" x14ac:dyDescent="0.3">
      <c r="A4" s="1"/>
      <c r="B4" s="100"/>
      <c r="C4" s="70"/>
      <c r="D4" s="66"/>
      <c r="E4" s="67"/>
      <c r="F4" s="10"/>
      <c r="G4" s="27" t="s">
        <v>26</v>
      </c>
      <c r="H4" s="47">
        <v>0</v>
      </c>
      <c r="I4" s="47">
        <v>0</v>
      </c>
      <c r="J4" s="47">
        <f>Transportation[[#This Row],[Projected Cost]]-Transportation[[#This Row],[Actual Cost]]</f>
        <v>0</v>
      </c>
    </row>
    <row r="5" spans="1:11" ht="18" customHeight="1" thickBot="1" x14ac:dyDescent="0.3">
      <c r="A5" s="1"/>
      <c r="B5" s="100"/>
      <c r="C5" s="106"/>
      <c r="D5" s="107"/>
      <c r="E5" s="11"/>
      <c r="F5" s="10"/>
      <c r="G5" s="33" t="s">
        <v>5</v>
      </c>
      <c r="H5" s="48"/>
      <c r="I5" s="48"/>
      <c r="J5" s="48">
        <f>Transportation[[#This Row],[Projected Cost]]-Transportation[[#This Row],[Actual Cost]]</f>
        <v>0</v>
      </c>
    </row>
    <row r="6" spans="1:11" ht="18" customHeight="1" thickBot="1" x14ac:dyDescent="0.3">
      <c r="A6" s="1"/>
      <c r="B6" s="103"/>
      <c r="C6" s="91" t="s">
        <v>38</v>
      </c>
      <c r="D6" s="92"/>
      <c r="E6" s="12"/>
      <c r="F6" s="10"/>
      <c r="G6" s="41" t="s">
        <v>8</v>
      </c>
      <c r="H6" s="49">
        <f>SUBTOTAL(109,Transportation[Projected Cost])</f>
        <v>0</v>
      </c>
      <c r="I6" s="49">
        <f>SUBTOTAL(109,Transportation[Actual Cost])</f>
        <v>0</v>
      </c>
      <c r="J6" s="49">
        <f>SUBTOTAL(109,Transportation[Difference])</f>
        <v>0</v>
      </c>
      <c r="K6" s="8"/>
    </row>
    <row r="7" spans="1:11" ht="18" customHeight="1" x14ac:dyDescent="0.25">
      <c r="A7" s="1"/>
      <c r="B7" s="99" t="s">
        <v>10</v>
      </c>
      <c r="C7" s="93" t="s">
        <v>20</v>
      </c>
      <c r="D7" s="94"/>
      <c r="E7" s="13"/>
      <c r="F7" s="10"/>
      <c r="G7" s="56"/>
      <c r="H7" s="59"/>
      <c r="I7" s="59"/>
      <c r="J7" s="59"/>
    </row>
    <row r="8" spans="1:11" ht="18" customHeight="1" x14ac:dyDescent="0.25">
      <c r="A8" s="1"/>
      <c r="B8" s="100"/>
      <c r="C8" s="88"/>
      <c r="D8" s="89"/>
      <c r="E8" s="69"/>
      <c r="F8" s="10"/>
      <c r="G8" s="65" t="s">
        <v>17</v>
      </c>
      <c r="H8" s="85"/>
      <c r="I8" s="85"/>
      <c r="J8" s="85"/>
    </row>
    <row r="9" spans="1:11" ht="18" customHeight="1" thickBot="1" x14ac:dyDescent="0.3">
      <c r="A9" s="1"/>
      <c r="B9" s="100"/>
      <c r="C9" s="95"/>
      <c r="D9" s="96"/>
      <c r="E9" s="68"/>
      <c r="F9" s="10"/>
      <c r="G9" s="65" t="s">
        <v>19</v>
      </c>
      <c r="H9" s="85"/>
      <c r="I9" s="85"/>
      <c r="J9" s="85"/>
      <c r="K9" s="8"/>
    </row>
    <row r="10" spans="1:11" ht="18" customHeight="1" thickBot="1" x14ac:dyDescent="0.3">
      <c r="A10" s="1"/>
      <c r="B10" s="101"/>
      <c r="C10" s="97" t="s">
        <v>38</v>
      </c>
      <c r="D10" s="98"/>
      <c r="E10" s="14">
        <f>SUM(E7:E9)</f>
        <v>0</v>
      </c>
      <c r="F10" s="10"/>
      <c r="G10" s="56"/>
      <c r="H10" s="59"/>
      <c r="I10" s="59"/>
      <c r="J10" s="59"/>
      <c r="K10" s="8"/>
    </row>
    <row r="11" spans="1:11" ht="20.100000000000001" customHeight="1" thickBot="1" x14ac:dyDescent="0.3">
      <c r="A11" s="1"/>
      <c r="B11" s="15"/>
      <c r="C11" s="15"/>
      <c r="D11" s="15"/>
      <c r="E11" s="16"/>
      <c r="F11" s="10"/>
      <c r="G11" s="56"/>
      <c r="H11" s="59"/>
      <c r="I11" s="59"/>
      <c r="J11" s="59"/>
    </row>
    <row r="12" spans="1:11" ht="18" customHeight="1" thickBot="1" x14ac:dyDescent="0.3">
      <c r="A12" s="1"/>
      <c r="B12" s="17" t="s">
        <v>6</v>
      </c>
      <c r="C12" s="18" t="s">
        <v>0</v>
      </c>
      <c r="D12" s="18" t="s">
        <v>1</v>
      </c>
      <c r="E12" s="19" t="s">
        <v>2</v>
      </c>
      <c r="F12" s="20"/>
      <c r="G12" s="71" t="s">
        <v>27</v>
      </c>
      <c r="H12" s="85"/>
      <c r="I12" s="85"/>
      <c r="J12" s="85"/>
    </row>
    <row r="13" spans="1:11" ht="18" customHeight="1" thickBot="1" x14ac:dyDescent="0.3">
      <c r="A13" s="1"/>
      <c r="B13" s="23" t="s">
        <v>3</v>
      </c>
      <c r="C13" s="24"/>
      <c r="D13" s="25"/>
      <c r="E13" s="26">
        <f>Housing[[#This Row],[Projected Cost]]-Housing[[#This Row],[Actual Cost]]</f>
        <v>0</v>
      </c>
      <c r="F13" s="58"/>
      <c r="G13" s="71" t="s">
        <v>28</v>
      </c>
      <c r="H13" s="87">
        <f>SUM(H12-H8)</f>
        <v>0</v>
      </c>
      <c r="I13" s="87"/>
      <c r="J13" s="87"/>
    </row>
    <row r="14" spans="1:11" ht="18" customHeight="1" thickBot="1" x14ac:dyDescent="0.3">
      <c r="A14" s="1"/>
      <c r="B14" s="28" t="s">
        <v>4</v>
      </c>
      <c r="C14" s="29"/>
      <c r="D14" s="29"/>
      <c r="E14" s="29">
        <f>Housing[[#This Row],[Projected Cost]]-Housing[[#This Row],[Actual Cost]]</f>
        <v>0</v>
      </c>
      <c r="F14" s="30"/>
      <c r="G14" s="56"/>
      <c r="H14" s="59"/>
      <c r="I14" s="59"/>
      <c r="J14" s="59"/>
    </row>
    <row r="15" spans="1:11" ht="18" customHeight="1" thickBot="1" x14ac:dyDescent="0.3">
      <c r="A15" s="2"/>
      <c r="B15" s="23" t="s">
        <v>16</v>
      </c>
      <c r="C15" s="32"/>
      <c r="D15" s="32"/>
      <c r="E15" s="32">
        <f>Housing[[#This Row],[Projected Cost]]-Housing[[#This Row],[Actual Cost]]</f>
        <v>0</v>
      </c>
      <c r="F15" s="30"/>
      <c r="G15" s="53"/>
      <c r="H15" s="60"/>
      <c r="I15" s="59"/>
      <c r="J15" s="59"/>
    </row>
    <row r="16" spans="1:11" ht="18" customHeight="1" thickBot="1" x14ac:dyDescent="0.3">
      <c r="A16" s="1"/>
      <c r="B16" s="28" t="s">
        <v>11</v>
      </c>
      <c r="C16" s="29"/>
      <c r="D16" s="34"/>
      <c r="E16" s="29">
        <f>Housing[[#This Row],[Projected Cost]]-Housing[[#This Row],[Actual Cost]]</f>
        <v>0</v>
      </c>
      <c r="F16" s="30"/>
      <c r="G16" s="57"/>
      <c r="H16" s="57"/>
      <c r="I16" s="57"/>
      <c r="J16" s="57"/>
    </row>
    <row r="17" spans="1:10" ht="18" customHeight="1" thickBot="1" x14ac:dyDescent="0.3">
      <c r="A17" s="1"/>
      <c r="B17" s="23" t="s">
        <v>12</v>
      </c>
      <c r="C17" s="32"/>
      <c r="D17" s="31"/>
      <c r="E17" s="31">
        <f>Housing[[#This Row],[Projected Cost]]-Housing[[#This Row],[Actual Cost]]</f>
        <v>0</v>
      </c>
      <c r="F17" s="30"/>
      <c r="G17" s="61"/>
      <c r="H17" s="62"/>
      <c r="I17" s="62"/>
      <c r="J17" s="62"/>
    </row>
    <row r="18" spans="1:10" ht="18" customHeight="1" thickBot="1" x14ac:dyDescent="0.3">
      <c r="A18" s="1"/>
      <c r="B18" s="28" t="s">
        <v>15</v>
      </c>
      <c r="C18" s="29"/>
      <c r="D18" s="35"/>
      <c r="E18" s="29">
        <f>Housing[[#This Row],[Projected Cost]]-Housing[[#This Row],[Actual Cost]]</f>
        <v>0</v>
      </c>
      <c r="F18" s="30"/>
      <c r="G18" s="56"/>
      <c r="H18" s="55"/>
      <c r="I18" s="55"/>
      <c r="J18" s="55"/>
    </row>
    <row r="19" spans="1:10" ht="18" customHeight="1" thickBot="1" x14ac:dyDescent="0.3">
      <c r="A19" s="1"/>
      <c r="B19" s="36" t="s">
        <v>13</v>
      </c>
      <c r="C19" s="37"/>
      <c r="D19" s="37"/>
      <c r="E19" s="31">
        <f>Housing[[#This Row],[Projected Cost]]-Housing[[#This Row],[Actual Cost]]</f>
        <v>0</v>
      </c>
      <c r="F19" s="30"/>
      <c r="G19" s="56"/>
      <c r="H19" s="55"/>
      <c r="I19" s="55"/>
      <c r="J19" s="55"/>
    </row>
    <row r="20" spans="1:10" ht="18" customHeight="1" thickBot="1" x14ac:dyDescent="0.3">
      <c r="A20" s="1"/>
      <c r="B20" s="38" t="s">
        <v>14</v>
      </c>
      <c r="C20" s="39"/>
      <c r="D20" s="39"/>
      <c r="E20" s="40">
        <f>Housing[[#This Row],[Projected Cost]]-Housing[[#This Row],[Actual Cost]]</f>
        <v>0</v>
      </c>
      <c r="F20" s="30"/>
      <c r="G20" s="56"/>
      <c r="H20" s="55"/>
      <c r="I20" s="55"/>
      <c r="J20" s="55"/>
    </row>
    <row r="21" spans="1:10" ht="18" customHeight="1" thickBot="1" x14ac:dyDescent="0.3">
      <c r="A21" s="1"/>
      <c r="B21" s="42" t="s">
        <v>8</v>
      </c>
      <c r="C21" s="43">
        <f>SUBTOTAL(109,Housing[Projected Cost])</f>
        <v>0</v>
      </c>
      <c r="D21" s="44">
        <f>SUBTOTAL(109,Housing[Actual Cost])</f>
        <v>0</v>
      </c>
      <c r="E21" s="45">
        <f>SUBTOTAL(109,Housing[Difference])</f>
        <v>0</v>
      </c>
      <c r="F21" s="30"/>
      <c r="G21" s="56"/>
      <c r="H21" s="55"/>
      <c r="I21" s="55"/>
      <c r="J21" s="55"/>
    </row>
    <row r="22" spans="1:10" ht="18" customHeight="1" x14ac:dyDescent="0.25">
      <c r="A22" s="1"/>
      <c r="B22" s="108"/>
      <c r="C22" s="108"/>
      <c r="D22" s="108"/>
      <c r="E22" s="108"/>
      <c r="F22" s="30"/>
      <c r="G22" s="56"/>
      <c r="H22" s="55"/>
      <c r="I22" s="55"/>
      <c r="J22" s="55"/>
    </row>
    <row r="23" spans="1:10" ht="18" customHeight="1" x14ac:dyDescent="0.25">
      <c r="A23" s="1"/>
      <c r="F23" s="30"/>
      <c r="G23" s="56"/>
      <c r="H23" s="55"/>
      <c r="I23" s="55"/>
      <c r="J23" s="55"/>
    </row>
    <row r="24" spans="1:10" ht="18" customHeight="1" x14ac:dyDescent="0.25">
      <c r="A24" s="1"/>
      <c r="B24" s="86" t="s">
        <v>39</v>
      </c>
      <c r="C24" s="109"/>
      <c r="D24" s="109"/>
      <c r="E24" s="109"/>
      <c r="F24" s="109"/>
      <c r="G24" s="109"/>
      <c r="H24" s="109"/>
      <c r="I24" s="109"/>
      <c r="J24" s="109"/>
    </row>
    <row r="25" spans="1:10" ht="18" customHeight="1" x14ac:dyDescent="0.25">
      <c r="A25" s="1"/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ht="18" customHeight="1" x14ac:dyDescent="0.25">
      <c r="A26" s="1"/>
      <c r="F26" s="30"/>
      <c r="G26" s="53"/>
      <c r="H26" s="54"/>
      <c r="I26" s="54"/>
      <c r="J26" s="54"/>
    </row>
    <row r="27" spans="1:10" ht="18" customHeight="1" x14ac:dyDescent="0.25">
      <c r="A27" s="1"/>
      <c r="B27" t="s">
        <v>6</v>
      </c>
      <c r="C27" t="s">
        <v>29</v>
      </c>
      <c r="D27" t="s">
        <v>30</v>
      </c>
      <c r="E27" t="s">
        <v>31</v>
      </c>
      <c r="F27" s="30"/>
      <c r="G27" s="72" t="s">
        <v>34</v>
      </c>
      <c r="H27" s="50" t="s">
        <v>29</v>
      </c>
      <c r="I27" s="50" t="s">
        <v>30</v>
      </c>
      <c r="J27" s="50" t="s">
        <v>31</v>
      </c>
    </row>
    <row r="28" spans="1:10" ht="18" customHeight="1" x14ac:dyDescent="0.25">
      <c r="A28" s="1"/>
      <c r="B28" t="s">
        <v>25</v>
      </c>
      <c r="C28" s="52"/>
      <c r="D28" s="52"/>
      <c r="E28" s="52">
        <f>SUM(Table19[[#This Row],[PROJECTED]]-Table19[[#This Row],[ACTUAL]])</f>
        <v>0</v>
      </c>
      <c r="F28" s="30"/>
      <c r="G28" s="73" t="s">
        <v>26</v>
      </c>
      <c r="H28" s="74"/>
      <c r="I28" s="74"/>
      <c r="J28" s="74">
        <f>SUM(Table20[[#This Row],[PROJECTED]]-I28)</f>
        <v>0</v>
      </c>
    </row>
    <row r="29" spans="1:10" ht="18" customHeight="1" x14ac:dyDescent="0.25">
      <c r="A29" s="1"/>
      <c r="B29" t="s">
        <v>16</v>
      </c>
      <c r="C29" s="52"/>
      <c r="D29" s="52"/>
      <c r="E29" s="52">
        <f>SUM(Table19[[#This Row],[PROJECTED]]-Table19[[#This Row],[ACTUAL]])</f>
        <v>0</v>
      </c>
      <c r="F29" s="30"/>
      <c r="G29" s="75" t="s">
        <v>35</v>
      </c>
      <c r="H29" s="76"/>
      <c r="I29" s="76"/>
      <c r="J29" s="76">
        <f>SUM(Table20[[#This Row],[PROJECTED]]-I29)</f>
        <v>0</v>
      </c>
    </row>
    <row r="30" spans="1:10" ht="18" customHeight="1" x14ac:dyDescent="0.25">
      <c r="A30" s="1"/>
      <c r="B30" t="s">
        <v>11</v>
      </c>
      <c r="C30" s="52"/>
      <c r="D30" s="52"/>
      <c r="E30" s="52">
        <f>SUM(Table19[[#This Row],[PROJECTED]]-Table19[[#This Row],[ACTUAL]])</f>
        <v>0</v>
      </c>
      <c r="F30" s="30"/>
      <c r="G30" s="79" t="s">
        <v>36</v>
      </c>
      <c r="H30" s="74">
        <f>SUM(H28:H29)</f>
        <v>0</v>
      </c>
      <c r="I30" s="74">
        <f>SUM(I28:I29)</f>
        <v>0</v>
      </c>
      <c r="J30" s="74">
        <f>SUM(Table20[[#This Row],[PROJECTED]]-I30)</f>
        <v>0</v>
      </c>
    </row>
    <row r="31" spans="1:10" ht="18" customHeight="1" x14ac:dyDescent="0.25">
      <c r="A31" s="1"/>
      <c r="B31" t="s">
        <v>32</v>
      </c>
      <c r="C31" s="52"/>
      <c r="D31" s="52"/>
      <c r="E31" s="52">
        <f>SUM(Table19[[#This Row],[PROJECTED]]-Table19[[#This Row],[ACTUAL]])</f>
        <v>0</v>
      </c>
      <c r="F31" s="30"/>
      <c r="G31" s="56"/>
      <c r="H31" s="55"/>
      <c r="I31" s="55"/>
      <c r="J31" s="55"/>
    </row>
    <row r="32" spans="1:10" ht="18" customHeight="1" x14ac:dyDescent="0.25">
      <c r="A32" s="1"/>
      <c r="B32" s="58" t="s">
        <v>14</v>
      </c>
      <c r="C32" s="58"/>
      <c r="D32" s="58"/>
      <c r="E32" s="58">
        <f>SUM(Table19[[#This Row],[PROJECTED]]-Table19[[#This Row],[ACTUAL]])</f>
        <v>0</v>
      </c>
      <c r="F32" s="30"/>
      <c r="G32" s="65" t="s">
        <v>17</v>
      </c>
      <c r="H32" s="85">
        <f>SUM(D36+I30)</f>
        <v>0</v>
      </c>
      <c r="I32" s="85"/>
      <c r="J32" s="85"/>
    </row>
    <row r="33" spans="1:10" ht="18" customHeight="1" x14ac:dyDescent="0.25">
      <c r="A33" s="1"/>
      <c r="B33" s="58" t="s">
        <v>33</v>
      </c>
      <c r="C33" s="58"/>
      <c r="D33" s="58"/>
      <c r="E33" s="58">
        <f>SUM(Table19[[#This Row],[PROJECTED]]-Table19[[#This Row],[ACTUAL]])</f>
        <v>0</v>
      </c>
      <c r="F33" s="58"/>
      <c r="G33" s="65" t="s">
        <v>19</v>
      </c>
      <c r="H33" s="85">
        <f>SUM(D42-H32)</f>
        <v>0</v>
      </c>
      <c r="I33" s="85"/>
      <c r="J33" s="85"/>
    </row>
    <row r="34" spans="1:10" ht="18" customHeight="1" x14ac:dyDescent="0.25">
      <c r="A34" s="1"/>
      <c r="B34" s="58" t="s">
        <v>4</v>
      </c>
      <c r="C34" s="58"/>
      <c r="D34" s="58"/>
      <c r="E34" s="58">
        <f>SUM(Table19[[#This Row],[PROJECTED]]-Table19[[#This Row],[ACTUAL]])</f>
        <v>0</v>
      </c>
      <c r="F34" s="58"/>
      <c r="G34" s="77" t="s">
        <v>27</v>
      </c>
      <c r="H34" s="85"/>
      <c r="I34" s="85"/>
      <c r="J34" s="85"/>
    </row>
    <row r="35" spans="1:10" ht="18" customHeight="1" x14ac:dyDescent="0.25">
      <c r="A35" s="1"/>
      <c r="B35" s="58" t="s">
        <v>13</v>
      </c>
      <c r="C35" s="58"/>
      <c r="D35" s="58"/>
      <c r="E35" s="58">
        <f>SUM(Table19[[#This Row],[PROJECTED]]-Table19[[#This Row],[ACTUAL]])</f>
        <v>0</v>
      </c>
      <c r="F35" s="58"/>
      <c r="G35" s="77" t="s">
        <v>28</v>
      </c>
      <c r="H35" s="87">
        <f>SUM(H34-H32)</f>
        <v>0</v>
      </c>
      <c r="I35" s="87"/>
      <c r="J35" s="87"/>
    </row>
    <row r="36" spans="1:10" ht="18" customHeight="1" x14ac:dyDescent="0.25">
      <c r="A36" s="2"/>
      <c r="B36" s="78" t="s">
        <v>36</v>
      </c>
      <c r="C36" s="58"/>
      <c r="D36" s="58">
        <f>SUM(D28:D35)</f>
        <v>0</v>
      </c>
      <c r="E36" s="58">
        <f>SUM(Table19[[#This Row],[PROJECTED]]-Table19[[#This Row],[ACTUAL]])</f>
        <v>0</v>
      </c>
      <c r="F36" s="58"/>
    </row>
    <row r="37" spans="1:10" ht="18" customHeight="1" x14ac:dyDescent="0.25">
      <c r="A37" s="2"/>
      <c r="B37" s="64"/>
      <c r="C37" s="64"/>
      <c r="D37" s="64"/>
      <c r="E37" s="64"/>
      <c r="F37" s="58"/>
    </row>
    <row r="38" spans="1:10" ht="18" customHeight="1" x14ac:dyDescent="0.25">
      <c r="A38" s="2"/>
      <c r="B38" s="80" t="s">
        <v>37</v>
      </c>
      <c r="C38" s="80" t="s">
        <v>29</v>
      </c>
      <c r="D38" s="80" t="s">
        <v>30</v>
      </c>
      <c r="E38" s="80" t="s">
        <v>31</v>
      </c>
      <c r="F38" s="58"/>
      <c r="G38" s="61"/>
      <c r="H38" s="63"/>
      <c r="I38" s="63"/>
      <c r="J38" s="63"/>
    </row>
    <row r="39" spans="1:10" ht="18" customHeight="1" x14ac:dyDescent="0.25">
      <c r="A39" s="2"/>
      <c r="B39" s="81" t="s">
        <v>20</v>
      </c>
      <c r="C39" s="81"/>
      <c r="D39" s="81"/>
      <c r="E39" s="81">
        <f>SUM(Table22[[#This Row],[PROJECTED]]-Table22[[#This Row],[ACTUAL]])</f>
        <v>0</v>
      </c>
      <c r="F39" s="30"/>
      <c r="G39" s="57"/>
      <c r="H39" s="57"/>
      <c r="I39" s="57"/>
      <c r="J39" s="57"/>
    </row>
    <row r="40" spans="1:10" ht="18" customHeight="1" x14ac:dyDescent="0.25">
      <c r="A40" s="1"/>
      <c r="B40" s="82" t="s">
        <v>21</v>
      </c>
      <c r="C40" s="82"/>
      <c r="D40" s="82"/>
      <c r="E40" s="82">
        <f>SUM(Table22[[#This Row],[PROJECTED]]-Table22[[#This Row],[ACTUAL]])</f>
        <v>0</v>
      </c>
      <c r="F40" s="30"/>
      <c r="G40" s="53"/>
      <c r="H40" s="54"/>
      <c r="I40" s="54"/>
      <c r="J40" s="54"/>
    </row>
    <row r="41" spans="1:10" ht="18" customHeight="1" x14ac:dyDescent="0.25">
      <c r="A41" s="1"/>
      <c r="B41" s="81" t="s">
        <v>22</v>
      </c>
      <c r="C41" s="81"/>
      <c r="D41" s="81"/>
      <c r="E41" s="81">
        <f>SUM(Table22[[#This Row],[PROJECTED]]-Table22[[#This Row],[ACTUAL]])</f>
        <v>0</v>
      </c>
      <c r="F41" s="58"/>
      <c r="G41" s="56"/>
      <c r="H41" s="55"/>
      <c r="I41" s="55"/>
      <c r="J41" s="55"/>
    </row>
    <row r="42" spans="1:10" ht="18" customHeight="1" x14ac:dyDescent="0.25">
      <c r="A42" s="1"/>
      <c r="B42" s="83" t="s">
        <v>36</v>
      </c>
      <c r="C42" s="82">
        <f>SUM(C39:C41)</f>
        <v>0</v>
      </c>
      <c r="D42" s="82">
        <f>SUM(D39:D41)</f>
        <v>0</v>
      </c>
      <c r="E42" s="82">
        <f>SUM(Table22[[#This Row],[PROJECTED]]-Table22[[#This Row],[ACTUAL]])</f>
        <v>0</v>
      </c>
      <c r="F42" s="58"/>
      <c r="G42" s="56"/>
      <c r="H42" s="55"/>
      <c r="I42" s="55"/>
      <c r="J42" s="55"/>
    </row>
    <row r="43" spans="1:10" ht="18" customHeight="1" x14ac:dyDescent="0.25">
      <c r="A43" s="1"/>
      <c r="F43" s="84"/>
      <c r="G43" s="84"/>
      <c r="H43" s="84"/>
      <c r="I43" s="84"/>
      <c r="J43" s="84"/>
    </row>
    <row r="44" spans="1:10" ht="18" customHeight="1" x14ac:dyDescent="0.25">
      <c r="A44" s="1"/>
      <c r="B44" s="86" t="s">
        <v>40</v>
      </c>
      <c r="C44" s="86"/>
      <c r="D44" s="86"/>
      <c r="E44" s="86"/>
      <c r="F44" s="86"/>
      <c r="G44" s="86"/>
      <c r="H44" s="86"/>
      <c r="I44" s="86"/>
      <c r="J44" s="86"/>
    </row>
    <row r="45" spans="1:10" ht="18" customHeight="1" x14ac:dyDescent="0.25">
      <c r="A45" s="1"/>
      <c r="B45" s="86"/>
      <c r="C45" s="86"/>
      <c r="D45" s="86"/>
      <c r="E45" s="86"/>
      <c r="F45" s="86"/>
      <c r="G45" s="86"/>
      <c r="H45" s="86"/>
      <c r="I45" s="86"/>
      <c r="J45" s="86"/>
    </row>
    <row r="46" spans="1:10" ht="18" customHeight="1" x14ac:dyDescent="0.25">
      <c r="A46" s="1"/>
      <c r="B46" s="64"/>
      <c r="C46" s="64"/>
      <c r="D46" s="64"/>
      <c r="E46" s="64"/>
      <c r="F46" s="30"/>
    </row>
    <row r="47" spans="1:10" ht="18" customHeight="1" x14ac:dyDescent="0.25">
      <c r="A47" s="1"/>
      <c r="B47" t="s">
        <v>6</v>
      </c>
      <c r="C47" t="s">
        <v>29</v>
      </c>
      <c r="D47" t="s">
        <v>30</v>
      </c>
      <c r="E47" t="s">
        <v>31</v>
      </c>
      <c r="F47" s="58"/>
      <c r="G47" s="72" t="s">
        <v>34</v>
      </c>
      <c r="H47" s="50" t="s">
        <v>29</v>
      </c>
      <c r="I47" s="50" t="s">
        <v>30</v>
      </c>
      <c r="J47" s="50" t="s">
        <v>31</v>
      </c>
    </row>
    <row r="48" spans="1:10" ht="18" customHeight="1" x14ac:dyDescent="0.25">
      <c r="A48" s="1"/>
      <c r="B48" t="s">
        <v>25</v>
      </c>
      <c r="C48" s="52">
        <v>0</v>
      </c>
      <c r="D48" s="52">
        <v>0</v>
      </c>
      <c r="E48" s="52">
        <f>SUM(Table1924[[#This Row],[PROJECTED]]-Table1924[[#This Row],[ACTUAL]])</f>
        <v>0</v>
      </c>
      <c r="F48" s="58"/>
      <c r="G48" s="73" t="s">
        <v>26</v>
      </c>
      <c r="H48" s="74"/>
      <c r="I48" s="74"/>
      <c r="J48" s="74">
        <f>SUM(Table2026[[#This Row],[PROJECTED]]-I48)</f>
        <v>0</v>
      </c>
    </row>
    <row r="49" spans="1:10" ht="18" customHeight="1" x14ac:dyDescent="0.25">
      <c r="A49" s="1"/>
      <c r="B49" t="s">
        <v>16</v>
      </c>
      <c r="C49" s="52"/>
      <c r="D49" s="52"/>
      <c r="E49" s="52">
        <f>SUM(Table1924[[#This Row],[PROJECTED]]-Table1924[[#This Row],[ACTUAL]])</f>
        <v>0</v>
      </c>
      <c r="F49" s="58"/>
      <c r="G49" s="75" t="s">
        <v>35</v>
      </c>
      <c r="H49" s="76">
        <v>0</v>
      </c>
      <c r="I49" s="76">
        <v>0</v>
      </c>
      <c r="J49" s="76">
        <f>SUM(Table2026[[#This Row],[PROJECTED]]-I49)</f>
        <v>0</v>
      </c>
    </row>
    <row r="50" spans="1:10" ht="18" customHeight="1" x14ac:dyDescent="0.25">
      <c r="A50" s="1"/>
      <c r="B50" t="s">
        <v>11</v>
      </c>
      <c r="C50" s="52"/>
      <c r="D50" s="52"/>
      <c r="E50" s="52">
        <f>SUM(Table1924[[#This Row],[PROJECTED]]-Table1924[[#This Row],[ACTUAL]])</f>
        <v>0</v>
      </c>
      <c r="F50" s="30"/>
      <c r="G50" s="79" t="s">
        <v>36</v>
      </c>
      <c r="H50" s="74">
        <f>SUM(H48:H49)</f>
        <v>0</v>
      </c>
      <c r="I50" s="74">
        <f>SUM(I48:I49)</f>
        <v>0</v>
      </c>
      <c r="J50" s="74">
        <f>SUM(Table2026[[#This Row],[PROJECTED]]-I50)</f>
        <v>0</v>
      </c>
    </row>
    <row r="51" spans="1:10" ht="18" customHeight="1" x14ac:dyDescent="0.25">
      <c r="A51" s="1"/>
      <c r="B51" t="s">
        <v>32</v>
      </c>
      <c r="C51" s="52"/>
      <c r="D51" s="52"/>
      <c r="E51" s="52">
        <f>SUM(Table1924[[#This Row],[PROJECTED]]-Table1924[[#This Row],[ACTUAL]])</f>
        <v>0</v>
      </c>
      <c r="F51" s="30"/>
      <c r="G51" s="56"/>
      <c r="H51" s="55"/>
      <c r="I51" s="55"/>
      <c r="J51" s="55"/>
    </row>
    <row r="52" spans="1:10" ht="18" customHeight="1" x14ac:dyDescent="0.25">
      <c r="A52" s="1"/>
      <c r="B52" s="58" t="s">
        <v>14</v>
      </c>
      <c r="C52" s="58">
        <v>0</v>
      </c>
      <c r="D52" s="58">
        <v>0</v>
      </c>
      <c r="E52" s="58">
        <f>SUM(Table1924[[#This Row],[PROJECTED]]-Table1924[[#This Row],[ACTUAL]])</f>
        <v>0</v>
      </c>
      <c r="F52" s="30"/>
      <c r="G52" s="65" t="s">
        <v>17</v>
      </c>
      <c r="H52" s="85">
        <f>SUM(D56+I50)</f>
        <v>0</v>
      </c>
      <c r="I52" s="85"/>
      <c r="J52" s="85"/>
    </row>
    <row r="53" spans="1:10" ht="18" customHeight="1" x14ac:dyDescent="0.25">
      <c r="A53" s="1"/>
      <c r="B53" s="58" t="s">
        <v>33</v>
      </c>
      <c r="C53" s="58">
        <v>0</v>
      </c>
      <c r="D53" s="58">
        <v>0</v>
      </c>
      <c r="E53" s="58">
        <f>SUM(Table1924[[#This Row],[PROJECTED]]-Table1924[[#This Row],[ACTUAL]])</f>
        <v>0</v>
      </c>
      <c r="F53" s="58"/>
      <c r="G53" s="65" t="s">
        <v>19</v>
      </c>
      <c r="H53" s="85">
        <f>SUM(D62-D56)</f>
        <v>0</v>
      </c>
      <c r="I53" s="85"/>
      <c r="J53" s="85"/>
    </row>
    <row r="54" spans="1:10" ht="18" customHeight="1" x14ac:dyDescent="0.25">
      <c r="A54" s="1"/>
      <c r="B54" s="58" t="s">
        <v>4</v>
      </c>
      <c r="C54" s="58"/>
      <c r="D54" s="58"/>
      <c r="E54" s="58">
        <f>SUM(Table1924[[#This Row],[PROJECTED]]-Table1924[[#This Row],[ACTUAL]])</f>
        <v>0</v>
      </c>
      <c r="F54" s="58"/>
      <c r="G54" s="77" t="s">
        <v>27</v>
      </c>
      <c r="H54" s="85"/>
      <c r="I54" s="85"/>
      <c r="J54" s="85"/>
    </row>
    <row r="55" spans="1:10" ht="18" customHeight="1" x14ac:dyDescent="0.25">
      <c r="A55" s="1"/>
      <c r="B55" s="58" t="s">
        <v>13</v>
      </c>
      <c r="C55" s="58"/>
      <c r="D55" s="58"/>
      <c r="E55" s="58">
        <f>SUM(Table1924[[#This Row],[PROJECTED]]-Table1924[[#This Row],[ACTUAL]])</f>
        <v>0</v>
      </c>
      <c r="F55" s="58"/>
      <c r="G55" s="77" t="s">
        <v>28</v>
      </c>
      <c r="H55" s="87">
        <f>SUM(H54-H52)</f>
        <v>0</v>
      </c>
      <c r="I55" s="87"/>
      <c r="J55" s="87"/>
    </row>
    <row r="56" spans="1:10" ht="18" customHeight="1" x14ac:dyDescent="0.25">
      <c r="A56" s="1"/>
      <c r="B56" s="78" t="s">
        <v>36</v>
      </c>
      <c r="C56" s="58">
        <f>SUM(C48:C55)</f>
        <v>0</v>
      </c>
      <c r="D56" s="58"/>
      <c r="E56" s="58">
        <f>SUM(Table1924[[#This Row],[PROJECTED]]-Table1924[[#This Row],[ACTUAL]])</f>
        <v>0</v>
      </c>
      <c r="F56" s="58"/>
      <c r="G56" s="52"/>
      <c r="H56" s="52"/>
      <c r="I56" s="52"/>
      <c r="J56" s="52"/>
    </row>
    <row r="57" spans="1:10" ht="18" customHeight="1" x14ac:dyDescent="0.25">
      <c r="A57" s="1"/>
      <c r="B57" s="64"/>
      <c r="C57" s="64"/>
      <c r="D57" s="64"/>
      <c r="E57" s="64"/>
      <c r="F57" s="30"/>
      <c r="G57" s="52"/>
      <c r="H57" s="52"/>
      <c r="I57" s="52"/>
      <c r="J57" s="52"/>
    </row>
    <row r="58" spans="1:10" ht="18" customHeight="1" x14ac:dyDescent="0.25">
      <c r="A58" s="1"/>
      <c r="B58" s="80" t="s">
        <v>37</v>
      </c>
      <c r="C58" s="80" t="s">
        <v>29</v>
      </c>
      <c r="D58" s="80" t="s">
        <v>30</v>
      </c>
      <c r="E58" s="80" t="s">
        <v>31</v>
      </c>
      <c r="F58" s="51"/>
      <c r="G58" s="52"/>
      <c r="H58" s="52"/>
      <c r="I58" s="52"/>
      <c r="J58" s="52"/>
    </row>
    <row r="59" spans="1:10" ht="18" customHeight="1" x14ac:dyDescent="0.25">
      <c r="A59" s="1"/>
      <c r="B59" s="81" t="s">
        <v>20</v>
      </c>
      <c r="C59" s="81">
        <v>0</v>
      </c>
      <c r="D59" s="81">
        <v>0</v>
      </c>
      <c r="E59" s="81">
        <f>SUM(Table2225[[#This Row],[PROJECTED]]-Table2225[[#This Row],[ACTUAL]])</f>
        <v>0</v>
      </c>
      <c r="F59" s="51"/>
      <c r="G59" s="52"/>
      <c r="H59" s="52"/>
      <c r="I59" s="52"/>
      <c r="J59" s="52"/>
    </row>
    <row r="60" spans="1:10" ht="18" customHeight="1" x14ac:dyDescent="0.25">
      <c r="A60" s="1"/>
      <c r="B60" s="82" t="s">
        <v>21</v>
      </c>
      <c r="C60" s="82"/>
      <c r="D60" s="82"/>
      <c r="E60" s="82">
        <f>SUM(Table2225[[#This Row],[PROJECTED]]-Table2225[[#This Row],[ACTUAL]])</f>
        <v>0</v>
      </c>
      <c r="F60" s="51"/>
    </row>
    <row r="61" spans="1:10" ht="18" customHeight="1" x14ac:dyDescent="0.25">
      <c r="A61" s="1"/>
      <c r="B61" s="81" t="s">
        <v>22</v>
      </c>
      <c r="C61" s="81"/>
      <c r="D61" s="81"/>
      <c r="E61" s="81">
        <f>SUM(Table2225[[#This Row],[PROJECTED]]-Table2225[[#This Row],[ACTUAL]])</f>
        <v>0</v>
      </c>
      <c r="F61" s="51"/>
    </row>
    <row r="62" spans="1:10" ht="18" customHeight="1" x14ac:dyDescent="0.25">
      <c r="A62" s="1"/>
      <c r="B62" s="83" t="s">
        <v>36</v>
      </c>
      <c r="C62" s="82">
        <f>SUM(C59:C61)</f>
        <v>0</v>
      </c>
      <c r="D62" s="82">
        <f>SUM(D59:D61)</f>
        <v>0</v>
      </c>
      <c r="E62" s="82">
        <f>SUM(Table2225[[#This Row],[PROJECTED]]-Table2225[[#This Row],[ACTUAL]])</f>
        <v>0</v>
      </c>
      <c r="F62" s="51"/>
    </row>
    <row r="63" spans="1:10" ht="18" customHeight="1" x14ac:dyDescent="0.25">
      <c r="A63" s="1"/>
      <c r="B63" s="64"/>
      <c r="C63" s="64"/>
      <c r="D63" s="64"/>
      <c r="E63" s="64"/>
      <c r="F63" s="51"/>
    </row>
    <row r="64" spans="1:10" ht="18" customHeight="1" x14ac:dyDescent="0.25">
      <c r="A64" s="1"/>
      <c r="B64" s="64"/>
      <c r="C64" s="64"/>
      <c r="D64" s="64"/>
      <c r="E64" s="64"/>
      <c r="F64" s="51"/>
    </row>
    <row r="65" spans="2:6" ht="20.100000000000001" customHeight="1" x14ac:dyDescent="0.25">
      <c r="B65" s="64"/>
      <c r="C65" s="64"/>
      <c r="D65" s="64"/>
      <c r="E65" s="64"/>
      <c r="F65" s="52"/>
    </row>
    <row r="66" spans="2:6" x14ac:dyDescent="0.25">
      <c r="B66" s="64"/>
      <c r="C66" s="64"/>
      <c r="D66" s="64"/>
      <c r="E66" s="64"/>
    </row>
    <row r="67" spans="2:6" x14ac:dyDescent="0.25">
      <c r="B67" s="64"/>
      <c r="C67" s="64"/>
      <c r="D67" s="64"/>
      <c r="E67" s="64"/>
    </row>
    <row r="68" spans="2:6" x14ac:dyDescent="0.25">
      <c r="B68" s="52"/>
      <c r="C68" s="52"/>
      <c r="D68" s="52"/>
      <c r="E68" s="52"/>
    </row>
  </sheetData>
  <mergeCells count="25">
    <mergeCell ref="H54:J54"/>
    <mergeCell ref="H52:J52"/>
    <mergeCell ref="H53:J53"/>
    <mergeCell ref="H55:J55"/>
    <mergeCell ref="B22:E22"/>
    <mergeCell ref="B24:J25"/>
    <mergeCell ref="B1:J1"/>
    <mergeCell ref="C6:D6"/>
    <mergeCell ref="C7:D7"/>
    <mergeCell ref="C9:D9"/>
    <mergeCell ref="C10:D10"/>
    <mergeCell ref="B7:B10"/>
    <mergeCell ref="B3:B6"/>
    <mergeCell ref="C3:D3"/>
    <mergeCell ref="C5:D5"/>
    <mergeCell ref="H8:J8"/>
    <mergeCell ref="H9:J9"/>
    <mergeCell ref="C8:D8"/>
    <mergeCell ref="H12:J12"/>
    <mergeCell ref="H13:J13"/>
    <mergeCell ref="H32:J32"/>
    <mergeCell ref="B44:J45"/>
    <mergeCell ref="H33:J33"/>
    <mergeCell ref="H34:J34"/>
    <mergeCell ref="H35:J35"/>
  </mergeCells>
  <phoneticPr fontId="1" type="noConversion"/>
  <conditionalFormatting sqref="J38 J18:J23 J4:J7 E13:E21 J27:J31 J41:J42 J10:J11 J14:J15">
    <cfRule type="iconSet" priority="8">
      <iconSet iconSet="3Signs">
        <cfvo type="percent" val="0"/>
        <cfvo type="num" val="-20"/>
        <cfvo type="num" val="0"/>
      </iconSet>
    </cfRule>
  </conditionalFormatting>
  <conditionalFormatting sqref="J47:J51">
    <cfRule type="iconSet" priority="1">
      <iconSet iconSet="3Signs">
        <cfvo type="percent" val="0"/>
        <cfvo type="num" val="-20"/>
        <cfvo type="num" val="0"/>
      </iconSet>
    </cfRule>
  </conditionalFormatting>
  <dataValidations count="29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6" xr:uid="{00000000-0002-0000-0000-000002000000}"/>
    <dataValidation allowBlank="1" showInputMessage="1" showErrorMessage="1" prompt="Enter actual Income 1 in cell at right" sqref="C7:C8 D7" xr:uid="{00000000-0002-0000-0000-000003000000}"/>
    <dataValidation allowBlank="1" showInputMessage="1" showErrorMessage="1" prompt="Enter actual Income 1 in this cell" sqref="E7:E8" xr:uid="{00000000-0002-0000-0000-000004000000}"/>
    <dataValidation allowBlank="1" showInputMessage="1" showErrorMessage="1" prompt="Enter actual Extra Income in cell at right" sqref="C9:D9" xr:uid="{00000000-0002-0000-0000-000005000000}"/>
    <dataValidation allowBlank="1" showInputMessage="1" showErrorMessage="1" prompt="Enter actual Extra Income in this cell" sqref="E9" xr:uid="{00000000-0002-0000-0000-000006000000}"/>
    <dataValidation allowBlank="1" showInputMessage="1" showErrorMessage="1" prompt="Total actual monthly income is auto calculated in cell at right" sqref="C10:D10" xr:uid="{00000000-0002-0000-0000-000007000000}"/>
    <dataValidation allowBlank="1" showInputMessage="1" showErrorMessage="1" prompt="Total projected monthly income is auto calculated in this cell" sqref="E6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7:B10" xr:uid="{00000000-0002-0000-0000-000009000000}"/>
    <dataValidation allowBlank="1" showInputMessage="1" showErrorMessage="1" prompt="Total actual monthly income is auto calculated in this cell" sqref="E10" xr:uid="{00000000-0002-0000-0000-00000A000000}"/>
    <dataValidation allowBlank="1" showInputMessage="1" showErrorMessage="1" prompt="Sample Housing expenses are in this column under this heading" sqref="B12" xr:uid="{00000000-0002-0000-0000-00000C000000}"/>
    <dataValidation allowBlank="1" showInputMessage="1" showErrorMessage="1" prompt="Enter Projected Cost in this column under this heading" sqref="C12 H40 H3 H17 H26" xr:uid="{00000000-0002-0000-0000-00000D000000}"/>
    <dataValidation allowBlank="1" showInputMessage="1" showErrorMessage="1" prompt="Enter Actual Cost in this column under this heading" sqref="D12 I3 I40 I17 I26" xr:uid="{00000000-0002-0000-0000-00000E000000}"/>
    <dataValidation allowBlank="1" showInputMessage="1" showErrorMessage="1" prompt="Sample Transportation expenses are in this column under this heading" sqref="G3" xr:uid="{00000000-0002-0000-0000-00000F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Enter details in Loans table starting below" sqref="G16:J16" xr:uid="{00000000-0002-0000-0000-000014000000}"/>
    <dataValidation allowBlank="1" showInputMessage="1" showErrorMessage="1" prompt="Sample Loan expenses are in this column under this heading" sqref="G17" xr:uid="{00000000-0002-0000-0000-000015000000}"/>
    <dataValidation allowBlank="1" showInputMessage="1" showErrorMessage="1" prompt="Sample Tax expenses are in this column under this heading" sqref="G26" xr:uid="{00000000-0002-0000-0000-000017000000}"/>
    <dataValidation allowBlank="1" showInputMessage="1" showErrorMessage="1" prompt="Enter details in Gifts and Donations table starting below" sqref="G39:J39" xr:uid="{00000000-0002-0000-0000-00001A000000}"/>
    <dataValidation allowBlank="1" showInputMessage="1" showErrorMessage="1" prompt="Sample Gifts and Donation expenses are in this column under this heading" sqref="G40" xr:uid="{00000000-0002-0000-0000-00001B000000}"/>
    <dataValidation allowBlank="1" showInputMessage="1" showErrorMessage="1" prompt="Sample Insurance expenses are in this column under this heading" sqref="B37 B57" xr:uid="{00000000-0002-0000-0000-00001F000000}"/>
    <dataValidation allowBlank="1" showInputMessage="1" showErrorMessage="1" prompt="Difference is auto calculated in this column under this heading" sqref="E12 J3 J17 J40 J26" xr:uid="{00000000-0002-0000-0000-000026000000}"/>
    <dataValidation allowBlank="1" showInputMessage="1" showErrorMessage="1" prompt="Total projected monthly income is auto calculated in cell at right" sqref="C6:D6" xr:uid="{00000000-0002-0000-0000-000027000000}"/>
    <dataValidation allowBlank="1" showInputMessage="1" showErrorMessage="1" prompt="Enter projected Income 1 in cell at right" sqref="C3:D4" xr:uid="{00000000-0002-0000-0000-000028000000}"/>
    <dataValidation allowBlank="1" showInputMessage="1" showErrorMessage="1" prompt="Enter projected Extra income in cell at right" sqref="C5:D5" xr:uid="{00000000-0002-0000-0000-000029000000}"/>
    <dataValidation allowBlank="1" showInputMessage="1" showErrorMessage="1" prompt="Enter projected Income 1 in this cell" sqref="E3:E4" xr:uid="{00000000-0002-0000-0000-00002A000000}"/>
    <dataValidation allowBlank="1" showInputMessage="1" showErrorMessage="1" prompt="Enter projectred Extra Income in this cell" sqref="E5" xr:uid="{00000000-0002-0000-0000-00002B000000}"/>
    <dataValidation allowBlank="1" showInputMessage="1" showErrorMessage="1" prompt="Enter details in Insurance table starting below" sqref="B52:E56 B32:E36" xr:uid="{00000000-0002-0000-0000-000022000000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ignoredErrors>
    <ignoredError sqref="E15:E20" emptyCellReference="1"/>
  </ignoredError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E164-9FFE-48ED-AB2C-A3C136C953E4}">
  <sheetPr>
    <pageSetUpPr autoPageBreaks="0" fitToPage="1"/>
  </sheetPr>
  <dimension ref="A1:K68"/>
  <sheetViews>
    <sheetView showGridLines="0" topLeftCell="A19" workbookViewId="0">
      <selection activeCell="H34" sqref="H34:J34"/>
    </sheetView>
  </sheetViews>
  <sheetFormatPr defaultRowHeight="13.2" x14ac:dyDescent="0.25"/>
  <cols>
    <col min="1" max="1" width="2.33203125" customWidth="1"/>
    <col min="2" max="2" width="30.109375" customWidth="1"/>
    <col min="3" max="5" width="16.5546875" customWidth="1"/>
    <col min="6" max="6" width="4.44140625" customWidth="1"/>
    <col min="7" max="7" width="32.44140625" customWidth="1"/>
    <col min="8" max="10" width="16.5546875" customWidth="1"/>
  </cols>
  <sheetData>
    <row r="1" spans="1:11" ht="71.400000000000006" customHeight="1" x14ac:dyDescent="0.25">
      <c r="A1" s="7"/>
      <c r="B1" s="90" t="s">
        <v>23</v>
      </c>
      <c r="C1" s="90"/>
      <c r="D1" s="90"/>
      <c r="E1" s="90"/>
      <c r="F1" s="90"/>
      <c r="G1" s="90"/>
      <c r="H1" s="90"/>
      <c r="I1" s="90"/>
      <c r="J1" s="90"/>
    </row>
    <row r="2" spans="1:11" s="5" customFormat="1" ht="20.100000000000001" customHeight="1" thickBot="1" x14ac:dyDescent="0.3">
      <c r="A2" s="3"/>
      <c r="B2" s="6"/>
      <c r="C2" s="4"/>
      <c r="D2" s="4"/>
      <c r="E2" s="4"/>
      <c r="F2" s="4"/>
      <c r="G2" s="4"/>
      <c r="H2" s="4"/>
      <c r="I2" s="4"/>
      <c r="J2" s="4"/>
    </row>
    <row r="3" spans="1:11" ht="18" customHeight="1" x14ac:dyDescent="0.25">
      <c r="A3" s="1"/>
      <c r="B3" s="102" t="s">
        <v>9</v>
      </c>
      <c r="C3" s="104" t="s">
        <v>20</v>
      </c>
      <c r="D3" s="105"/>
      <c r="E3" s="9"/>
      <c r="F3" s="10"/>
      <c r="G3" s="46" t="s">
        <v>7</v>
      </c>
      <c r="H3" s="21" t="s">
        <v>0</v>
      </c>
      <c r="I3" s="22" t="s">
        <v>1</v>
      </c>
      <c r="J3" s="22" t="s">
        <v>2</v>
      </c>
    </row>
    <row r="4" spans="1:11" ht="18" customHeight="1" thickBot="1" x14ac:dyDescent="0.3">
      <c r="A4" s="1"/>
      <c r="B4" s="100"/>
      <c r="C4" s="70"/>
      <c r="D4" s="66"/>
      <c r="E4" s="67"/>
      <c r="F4" s="10"/>
      <c r="G4" s="27" t="s">
        <v>26</v>
      </c>
      <c r="H4" s="47">
        <v>0</v>
      </c>
      <c r="I4" s="47">
        <v>0</v>
      </c>
      <c r="J4" s="47">
        <f>Transportation5[[#This Row],[Projected Cost]]-Transportation5[[#This Row],[Actual Cost]]</f>
        <v>0</v>
      </c>
    </row>
    <row r="5" spans="1:11" ht="18" customHeight="1" thickBot="1" x14ac:dyDescent="0.3">
      <c r="A5" s="1"/>
      <c r="B5" s="100"/>
      <c r="C5" s="106"/>
      <c r="D5" s="107"/>
      <c r="E5" s="11"/>
      <c r="F5" s="10"/>
      <c r="G5" s="33" t="s">
        <v>5</v>
      </c>
      <c r="H5" s="48"/>
      <c r="I5" s="48"/>
      <c r="J5" s="48">
        <f>Transportation5[[#This Row],[Projected Cost]]-Transportation5[[#This Row],[Actual Cost]]</f>
        <v>0</v>
      </c>
    </row>
    <row r="6" spans="1:11" ht="18" customHeight="1" thickBot="1" x14ac:dyDescent="0.3">
      <c r="A6" s="1"/>
      <c r="B6" s="103"/>
      <c r="C6" s="91" t="s">
        <v>38</v>
      </c>
      <c r="D6" s="92"/>
      <c r="E6" s="12"/>
      <c r="F6" s="10"/>
      <c r="G6" s="41" t="s">
        <v>8</v>
      </c>
      <c r="H6" s="49">
        <f>SUBTOTAL(109,Transportation5[Projected Cost])</f>
        <v>0</v>
      </c>
      <c r="I6" s="49">
        <f>SUBTOTAL(109,Transportation5[Actual Cost])</f>
        <v>0</v>
      </c>
      <c r="J6" s="49">
        <f>SUBTOTAL(109,Transportation5[Difference])</f>
        <v>0</v>
      </c>
      <c r="K6" s="8"/>
    </row>
    <row r="7" spans="1:11" ht="18" customHeight="1" x14ac:dyDescent="0.25">
      <c r="A7" s="1"/>
      <c r="B7" s="99" t="s">
        <v>10</v>
      </c>
      <c r="C7" s="93" t="s">
        <v>20</v>
      </c>
      <c r="D7" s="94"/>
      <c r="E7" s="13"/>
      <c r="F7" s="10"/>
      <c r="G7" s="56"/>
      <c r="H7" s="59"/>
      <c r="I7" s="59"/>
      <c r="J7" s="59"/>
    </row>
    <row r="8" spans="1:11" ht="18" customHeight="1" x14ac:dyDescent="0.25">
      <c r="A8" s="1"/>
      <c r="B8" s="100"/>
      <c r="C8" s="88"/>
      <c r="D8" s="89"/>
      <c r="E8" s="69"/>
      <c r="F8" s="10"/>
      <c r="G8" s="65" t="s">
        <v>17</v>
      </c>
      <c r="H8" s="85"/>
      <c r="I8" s="85"/>
      <c r="J8" s="85"/>
    </row>
    <row r="9" spans="1:11" ht="18" customHeight="1" thickBot="1" x14ac:dyDescent="0.3">
      <c r="A9" s="1"/>
      <c r="B9" s="100"/>
      <c r="C9" s="95"/>
      <c r="D9" s="96"/>
      <c r="E9" s="68"/>
      <c r="F9" s="10"/>
      <c r="G9" s="65" t="s">
        <v>19</v>
      </c>
      <c r="H9" s="85"/>
      <c r="I9" s="85"/>
      <c r="J9" s="85"/>
      <c r="K9" s="8"/>
    </row>
    <row r="10" spans="1:11" ht="18" customHeight="1" thickBot="1" x14ac:dyDescent="0.3">
      <c r="A10" s="1"/>
      <c r="B10" s="101"/>
      <c r="C10" s="97" t="s">
        <v>38</v>
      </c>
      <c r="D10" s="98"/>
      <c r="E10" s="14">
        <f>SUM(E7:E9)</f>
        <v>0</v>
      </c>
      <c r="F10" s="10"/>
      <c r="G10" s="56"/>
      <c r="H10" s="59"/>
      <c r="I10" s="59"/>
      <c r="J10" s="59"/>
      <c r="K10" s="8"/>
    </row>
    <row r="11" spans="1:11" ht="20.100000000000001" customHeight="1" thickBot="1" x14ac:dyDescent="0.3">
      <c r="A11" s="1"/>
      <c r="B11" s="15"/>
      <c r="C11" s="15"/>
      <c r="D11" s="15"/>
      <c r="E11" s="16"/>
      <c r="F11" s="10"/>
      <c r="G11" s="56"/>
      <c r="H11" s="59"/>
      <c r="I11" s="59"/>
      <c r="J11" s="59"/>
    </row>
    <row r="12" spans="1:11" ht="18" customHeight="1" thickBot="1" x14ac:dyDescent="0.3">
      <c r="A12" s="1"/>
      <c r="B12" s="17" t="s">
        <v>6</v>
      </c>
      <c r="C12" s="18" t="s">
        <v>0</v>
      </c>
      <c r="D12" s="18" t="s">
        <v>1</v>
      </c>
      <c r="E12" s="19" t="s">
        <v>2</v>
      </c>
      <c r="F12" s="20"/>
      <c r="G12" s="71" t="s">
        <v>27</v>
      </c>
      <c r="H12" s="85"/>
      <c r="I12" s="85"/>
      <c r="J12" s="85"/>
    </row>
    <row r="13" spans="1:11" ht="18" customHeight="1" thickBot="1" x14ac:dyDescent="0.3">
      <c r="A13" s="1"/>
      <c r="B13" s="23" t="s">
        <v>3</v>
      </c>
      <c r="C13" s="24"/>
      <c r="D13" s="25"/>
      <c r="E13" s="26">
        <f>Housing3[[#This Row],[Projected Cost]]-Housing3[[#This Row],[Actual Cost]]</f>
        <v>0</v>
      </c>
      <c r="F13" s="58"/>
      <c r="G13" s="71" t="s">
        <v>28</v>
      </c>
      <c r="H13" s="87">
        <f>SUM(H12-H8)</f>
        <v>0</v>
      </c>
      <c r="I13" s="87"/>
      <c r="J13" s="87"/>
    </row>
    <row r="14" spans="1:11" ht="18" customHeight="1" thickBot="1" x14ac:dyDescent="0.3">
      <c r="A14" s="1"/>
      <c r="B14" s="28" t="s">
        <v>4</v>
      </c>
      <c r="C14" s="29"/>
      <c r="D14" s="29"/>
      <c r="E14" s="29">
        <f>Housing3[[#This Row],[Projected Cost]]-Housing3[[#This Row],[Actual Cost]]</f>
        <v>0</v>
      </c>
      <c r="F14" s="30"/>
      <c r="G14" s="56"/>
      <c r="H14" s="59"/>
      <c r="I14" s="59"/>
      <c r="J14" s="59"/>
    </row>
    <row r="15" spans="1:11" ht="18" customHeight="1" thickBot="1" x14ac:dyDescent="0.3">
      <c r="A15" s="2"/>
      <c r="B15" s="23" t="s">
        <v>16</v>
      </c>
      <c r="C15" s="32"/>
      <c r="D15" s="32"/>
      <c r="E15" s="32">
        <f>Housing3[[#This Row],[Projected Cost]]-Housing3[[#This Row],[Actual Cost]]</f>
        <v>0</v>
      </c>
      <c r="F15" s="30"/>
      <c r="G15" s="53"/>
      <c r="H15" s="60"/>
      <c r="I15" s="59"/>
      <c r="J15" s="59"/>
    </row>
    <row r="16" spans="1:11" ht="18" customHeight="1" thickBot="1" x14ac:dyDescent="0.3">
      <c r="A16" s="1"/>
      <c r="B16" s="28" t="s">
        <v>11</v>
      </c>
      <c r="C16" s="29"/>
      <c r="D16" s="34"/>
      <c r="E16" s="29">
        <f>Housing3[[#This Row],[Projected Cost]]-Housing3[[#This Row],[Actual Cost]]</f>
        <v>0</v>
      </c>
      <c r="F16" s="30"/>
      <c r="G16" s="57"/>
      <c r="H16" s="57"/>
      <c r="I16" s="57"/>
      <c r="J16" s="57"/>
    </row>
    <row r="17" spans="1:10" ht="18" customHeight="1" thickBot="1" x14ac:dyDescent="0.3">
      <c r="A17" s="1"/>
      <c r="B17" s="23" t="s">
        <v>12</v>
      </c>
      <c r="C17" s="32"/>
      <c r="D17" s="31"/>
      <c r="E17" s="31">
        <f>Housing3[[#This Row],[Projected Cost]]-Housing3[[#This Row],[Actual Cost]]</f>
        <v>0</v>
      </c>
      <c r="F17" s="30"/>
      <c r="G17" s="61"/>
      <c r="H17" s="62"/>
      <c r="I17" s="62"/>
      <c r="J17" s="62"/>
    </row>
    <row r="18" spans="1:10" ht="18" customHeight="1" thickBot="1" x14ac:dyDescent="0.3">
      <c r="A18" s="1"/>
      <c r="B18" s="28" t="s">
        <v>15</v>
      </c>
      <c r="C18" s="29"/>
      <c r="D18" s="35"/>
      <c r="E18" s="29">
        <f>Housing3[[#This Row],[Projected Cost]]-Housing3[[#This Row],[Actual Cost]]</f>
        <v>0</v>
      </c>
      <c r="F18" s="30"/>
      <c r="G18" s="56"/>
      <c r="H18" s="55"/>
      <c r="I18" s="55"/>
      <c r="J18" s="55"/>
    </row>
    <row r="19" spans="1:10" ht="18" customHeight="1" thickBot="1" x14ac:dyDescent="0.3">
      <c r="A19" s="1"/>
      <c r="B19" s="36" t="s">
        <v>13</v>
      </c>
      <c r="C19" s="37"/>
      <c r="D19" s="37"/>
      <c r="E19" s="31">
        <f>Housing3[[#This Row],[Projected Cost]]-Housing3[[#This Row],[Actual Cost]]</f>
        <v>0</v>
      </c>
      <c r="F19" s="30"/>
      <c r="G19" s="56"/>
      <c r="H19" s="55"/>
      <c r="I19" s="55"/>
      <c r="J19" s="55"/>
    </row>
    <row r="20" spans="1:10" ht="18" customHeight="1" thickBot="1" x14ac:dyDescent="0.3">
      <c r="A20" s="1"/>
      <c r="B20" s="38" t="s">
        <v>14</v>
      </c>
      <c r="C20" s="39"/>
      <c r="D20" s="39"/>
      <c r="E20" s="40">
        <f>Housing3[[#This Row],[Projected Cost]]-Housing3[[#This Row],[Actual Cost]]</f>
        <v>0</v>
      </c>
      <c r="F20" s="30"/>
      <c r="G20" s="56"/>
      <c r="H20" s="55"/>
      <c r="I20" s="55"/>
      <c r="J20" s="55"/>
    </row>
    <row r="21" spans="1:10" ht="18" customHeight="1" thickBot="1" x14ac:dyDescent="0.3">
      <c r="A21" s="1"/>
      <c r="B21" s="42" t="s">
        <v>8</v>
      </c>
      <c r="C21" s="43">
        <f>SUBTOTAL(109,Housing3[Projected Cost])</f>
        <v>0</v>
      </c>
      <c r="D21" s="44">
        <f>SUBTOTAL(109,Housing3[Actual Cost])</f>
        <v>0</v>
      </c>
      <c r="E21" s="45">
        <f>SUBTOTAL(109,Housing3[Difference])</f>
        <v>0</v>
      </c>
      <c r="F21" s="30"/>
      <c r="G21" s="56"/>
      <c r="H21" s="55"/>
      <c r="I21" s="55"/>
      <c r="J21" s="55"/>
    </row>
    <row r="22" spans="1:10" ht="18" customHeight="1" x14ac:dyDescent="0.25">
      <c r="A22" s="1"/>
      <c r="B22" s="108"/>
      <c r="C22" s="108"/>
      <c r="D22" s="108"/>
      <c r="E22" s="108"/>
      <c r="F22" s="30"/>
      <c r="G22" s="56"/>
      <c r="H22" s="55"/>
      <c r="I22" s="55"/>
      <c r="J22" s="55"/>
    </row>
    <row r="23" spans="1:10" ht="18" customHeight="1" x14ac:dyDescent="0.25">
      <c r="A23" s="1"/>
      <c r="F23" s="30"/>
      <c r="G23" s="56"/>
      <c r="H23" s="55"/>
      <c r="I23" s="55"/>
      <c r="J23" s="55"/>
    </row>
    <row r="24" spans="1:10" ht="18" customHeight="1" x14ac:dyDescent="0.25">
      <c r="A24" s="1"/>
      <c r="B24" s="86" t="s">
        <v>39</v>
      </c>
      <c r="C24" s="109"/>
      <c r="D24" s="109"/>
      <c r="E24" s="109"/>
      <c r="F24" s="109"/>
      <c r="G24" s="109"/>
      <c r="H24" s="109"/>
      <c r="I24" s="109"/>
      <c r="J24" s="109"/>
    </row>
    <row r="25" spans="1:10" ht="18" customHeight="1" x14ac:dyDescent="0.25">
      <c r="A25" s="1"/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ht="18" customHeight="1" x14ac:dyDescent="0.25">
      <c r="A26" s="1"/>
      <c r="F26" s="30"/>
      <c r="G26" s="53"/>
      <c r="H26" s="54"/>
      <c r="I26" s="54"/>
      <c r="J26" s="54"/>
    </row>
    <row r="27" spans="1:10" ht="18" customHeight="1" x14ac:dyDescent="0.25">
      <c r="A27" s="1"/>
      <c r="B27" t="s">
        <v>6</v>
      </c>
      <c r="C27" t="s">
        <v>29</v>
      </c>
      <c r="D27" t="s">
        <v>30</v>
      </c>
      <c r="E27" t="s">
        <v>31</v>
      </c>
      <c r="F27" s="30"/>
      <c r="G27" s="72" t="s">
        <v>34</v>
      </c>
      <c r="H27" s="50" t="s">
        <v>29</v>
      </c>
      <c r="I27" s="50" t="s">
        <v>30</v>
      </c>
      <c r="J27" s="50" t="s">
        <v>31</v>
      </c>
    </row>
    <row r="28" spans="1:10" ht="18" customHeight="1" x14ac:dyDescent="0.25">
      <c r="A28" s="1"/>
      <c r="B28" t="s">
        <v>25</v>
      </c>
      <c r="C28" s="52"/>
      <c r="D28" s="52"/>
      <c r="E28" s="52">
        <f>SUM(Table196[[#This Row],[PROJECTED]]-Table196[[#This Row],[ACTUAL]])</f>
        <v>0</v>
      </c>
      <c r="F28" s="30"/>
      <c r="G28" s="73" t="s">
        <v>26</v>
      </c>
      <c r="H28" s="74"/>
      <c r="I28" s="74"/>
      <c r="J28" s="74">
        <f>SUM(Table207[[#This Row],[PROJECTED]]-I28)</f>
        <v>0</v>
      </c>
    </row>
    <row r="29" spans="1:10" ht="18" customHeight="1" x14ac:dyDescent="0.25">
      <c r="A29" s="1"/>
      <c r="B29" t="s">
        <v>16</v>
      </c>
      <c r="C29" s="52"/>
      <c r="D29" s="52"/>
      <c r="E29" s="52">
        <f>SUM(Table196[[#This Row],[PROJECTED]]-Table196[[#This Row],[ACTUAL]])</f>
        <v>0</v>
      </c>
      <c r="F29" s="30"/>
      <c r="G29" s="75" t="s">
        <v>35</v>
      </c>
      <c r="H29" s="76"/>
      <c r="I29" s="76"/>
      <c r="J29" s="76">
        <f>SUM(Table207[[#This Row],[PROJECTED]]-I29)</f>
        <v>0</v>
      </c>
    </row>
    <row r="30" spans="1:10" ht="18" customHeight="1" x14ac:dyDescent="0.25">
      <c r="A30" s="1"/>
      <c r="B30" t="s">
        <v>11</v>
      </c>
      <c r="C30" s="52"/>
      <c r="D30" s="52"/>
      <c r="E30" s="52">
        <f>SUM(Table196[[#This Row],[PROJECTED]]-Table196[[#This Row],[ACTUAL]])</f>
        <v>0</v>
      </c>
      <c r="F30" s="30"/>
      <c r="G30" s="79" t="s">
        <v>36</v>
      </c>
      <c r="H30" s="74">
        <f>SUM(H28:H29)</f>
        <v>0</v>
      </c>
      <c r="I30" s="74">
        <f>SUM(I28:I29)</f>
        <v>0</v>
      </c>
      <c r="J30" s="74">
        <f>SUM(Table207[[#This Row],[PROJECTED]]-I30)</f>
        <v>0</v>
      </c>
    </row>
    <row r="31" spans="1:10" ht="18" customHeight="1" x14ac:dyDescent="0.25">
      <c r="A31" s="1"/>
      <c r="B31" t="s">
        <v>32</v>
      </c>
      <c r="C31" s="52"/>
      <c r="D31" s="52"/>
      <c r="E31" s="52">
        <f>SUM(Table196[[#This Row],[PROJECTED]]-Table196[[#This Row],[ACTUAL]])</f>
        <v>0</v>
      </c>
      <c r="F31" s="30"/>
      <c r="G31" s="56"/>
      <c r="H31" s="55"/>
      <c r="I31" s="55"/>
      <c r="J31" s="55"/>
    </row>
    <row r="32" spans="1:10" ht="18" customHeight="1" x14ac:dyDescent="0.25">
      <c r="A32" s="1"/>
      <c r="B32" s="58" t="s">
        <v>14</v>
      </c>
      <c r="C32" s="58"/>
      <c r="D32" s="58"/>
      <c r="E32" s="58">
        <f>SUM(Table196[[#This Row],[PROJECTED]]-Table196[[#This Row],[ACTUAL]])</f>
        <v>0</v>
      </c>
      <c r="F32" s="30"/>
      <c r="G32" s="65" t="s">
        <v>17</v>
      </c>
      <c r="H32" s="85">
        <f>SUM(D36+I30)</f>
        <v>0</v>
      </c>
      <c r="I32" s="85"/>
      <c r="J32" s="85"/>
    </row>
    <row r="33" spans="1:10" ht="18" customHeight="1" x14ac:dyDescent="0.25">
      <c r="A33" s="1"/>
      <c r="B33" s="58" t="s">
        <v>33</v>
      </c>
      <c r="C33" s="58"/>
      <c r="D33" s="58"/>
      <c r="E33" s="58">
        <f>SUM(Table196[[#This Row],[PROJECTED]]-Table196[[#This Row],[ACTUAL]])</f>
        <v>0</v>
      </c>
      <c r="F33" s="58"/>
      <c r="G33" s="65" t="s">
        <v>19</v>
      </c>
      <c r="H33" s="85">
        <f>SUM(D42-H32)</f>
        <v>0</v>
      </c>
      <c r="I33" s="85"/>
      <c r="J33" s="85"/>
    </row>
    <row r="34" spans="1:10" ht="18" customHeight="1" x14ac:dyDescent="0.25">
      <c r="A34" s="1"/>
      <c r="B34" s="58" t="s">
        <v>4</v>
      </c>
      <c r="C34" s="58"/>
      <c r="D34" s="58"/>
      <c r="E34" s="58">
        <f>SUM(Table196[[#This Row],[PROJECTED]]-Table196[[#This Row],[ACTUAL]])</f>
        <v>0</v>
      </c>
      <c r="F34" s="58"/>
      <c r="G34" s="77" t="s">
        <v>27</v>
      </c>
      <c r="H34" s="85"/>
      <c r="I34" s="85"/>
      <c r="J34" s="85"/>
    </row>
    <row r="35" spans="1:10" ht="18" customHeight="1" x14ac:dyDescent="0.25">
      <c r="A35" s="1"/>
      <c r="B35" s="58" t="s">
        <v>13</v>
      </c>
      <c r="C35" s="58"/>
      <c r="D35" s="58"/>
      <c r="E35" s="58">
        <f>SUM(Table196[[#This Row],[PROJECTED]]-Table196[[#This Row],[ACTUAL]])</f>
        <v>0</v>
      </c>
      <c r="F35" s="58"/>
      <c r="G35" s="77" t="s">
        <v>28</v>
      </c>
      <c r="H35" s="87">
        <f>SUM(H34-H32)</f>
        <v>0</v>
      </c>
      <c r="I35" s="87"/>
      <c r="J35" s="87"/>
    </row>
    <row r="36" spans="1:10" ht="18" customHeight="1" x14ac:dyDescent="0.25">
      <c r="A36" s="2"/>
      <c r="B36" s="78" t="s">
        <v>36</v>
      </c>
      <c r="C36" s="58"/>
      <c r="D36" s="58">
        <f>SUM(D28:D35)</f>
        <v>0</v>
      </c>
      <c r="E36" s="58">
        <f>SUM(Table196[[#This Row],[PROJECTED]]-Table196[[#This Row],[ACTUAL]])</f>
        <v>0</v>
      </c>
      <c r="F36" s="58"/>
    </row>
    <row r="37" spans="1:10" ht="18" customHeight="1" x14ac:dyDescent="0.25">
      <c r="A37" s="2"/>
      <c r="B37" s="64"/>
      <c r="C37" s="64"/>
      <c r="D37" s="64"/>
      <c r="E37" s="64"/>
      <c r="F37" s="58"/>
    </row>
    <row r="38" spans="1:10" ht="18" customHeight="1" x14ac:dyDescent="0.25">
      <c r="A38" s="2"/>
      <c r="B38" s="80" t="s">
        <v>37</v>
      </c>
      <c r="C38" s="80" t="s">
        <v>29</v>
      </c>
      <c r="D38" s="80" t="s">
        <v>30</v>
      </c>
      <c r="E38" s="80" t="s">
        <v>31</v>
      </c>
      <c r="F38" s="58"/>
      <c r="G38" s="61"/>
      <c r="H38" s="63"/>
      <c r="I38" s="63"/>
      <c r="J38" s="63"/>
    </row>
    <row r="39" spans="1:10" ht="18" customHeight="1" x14ac:dyDescent="0.25">
      <c r="A39" s="2"/>
      <c r="B39" s="81" t="s">
        <v>20</v>
      </c>
      <c r="C39" s="81"/>
      <c r="D39" s="81"/>
      <c r="E39" s="81">
        <f>SUM(Table228[[#This Row],[PROJECTED]]-Table228[[#This Row],[ACTUAL]])</f>
        <v>0</v>
      </c>
      <c r="F39" s="30"/>
      <c r="G39" s="57"/>
      <c r="H39" s="57"/>
      <c r="I39" s="57"/>
      <c r="J39" s="57"/>
    </row>
    <row r="40" spans="1:10" ht="18" customHeight="1" x14ac:dyDescent="0.25">
      <c r="A40" s="1"/>
      <c r="B40" s="82" t="s">
        <v>21</v>
      </c>
      <c r="C40" s="82"/>
      <c r="D40" s="82"/>
      <c r="E40" s="82">
        <f>SUM(Table228[[#This Row],[PROJECTED]]-Table228[[#This Row],[ACTUAL]])</f>
        <v>0</v>
      </c>
      <c r="F40" s="30"/>
      <c r="G40" s="53"/>
      <c r="H40" s="54"/>
      <c r="I40" s="54"/>
      <c r="J40" s="54"/>
    </row>
    <row r="41" spans="1:10" ht="18" customHeight="1" x14ac:dyDescent="0.25">
      <c r="A41" s="1"/>
      <c r="B41" s="81" t="s">
        <v>22</v>
      </c>
      <c r="C41" s="81"/>
      <c r="D41" s="81"/>
      <c r="E41" s="81">
        <f>SUM(Table228[[#This Row],[PROJECTED]]-Table228[[#This Row],[ACTUAL]])</f>
        <v>0</v>
      </c>
      <c r="F41" s="58"/>
      <c r="G41" s="56"/>
      <c r="H41" s="55"/>
      <c r="I41" s="55"/>
      <c r="J41" s="55"/>
    </row>
    <row r="42" spans="1:10" ht="18" customHeight="1" x14ac:dyDescent="0.25">
      <c r="A42" s="1"/>
      <c r="B42" s="83" t="s">
        <v>36</v>
      </c>
      <c r="C42" s="82">
        <f>SUM(C39:C41)</f>
        <v>0</v>
      </c>
      <c r="D42" s="82">
        <f>SUM(D39:D41)</f>
        <v>0</v>
      </c>
      <c r="E42" s="82">
        <f>SUM(Table228[[#This Row],[PROJECTED]]-Table228[[#This Row],[ACTUAL]])</f>
        <v>0</v>
      </c>
      <c r="F42" s="58"/>
      <c r="G42" s="56"/>
      <c r="H42" s="55"/>
      <c r="I42" s="55"/>
      <c r="J42" s="55"/>
    </row>
    <row r="43" spans="1:10" ht="18" customHeight="1" x14ac:dyDescent="0.25">
      <c r="A43" s="1"/>
      <c r="F43" s="84"/>
      <c r="G43" s="84"/>
      <c r="H43" s="84"/>
      <c r="I43" s="84"/>
      <c r="J43" s="84"/>
    </row>
    <row r="44" spans="1:10" ht="18" customHeight="1" x14ac:dyDescent="0.25">
      <c r="A44" s="1"/>
      <c r="B44" s="86" t="s">
        <v>40</v>
      </c>
      <c r="C44" s="86"/>
      <c r="D44" s="86"/>
      <c r="E44" s="86"/>
      <c r="F44" s="86"/>
      <c r="G44" s="86"/>
      <c r="H44" s="86"/>
      <c r="I44" s="86"/>
      <c r="J44" s="86"/>
    </row>
    <row r="45" spans="1:10" ht="18" customHeight="1" x14ac:dyDescent="0.25">
      <c r="A45" s="1"/>
      <c r="B45" s="86"/>
      <c r="C45" s="86"/>
      <c r="D45" s="86"/>
      <c r="E45" s="86"/>
      <c r="F45" s="86"/>
      <c r="G45" s="86"/>
      <c r="H45" s="86"/>
      <c r="I45" s="86"/>
      <c r="J45" s="86"/>
    </row>
    <row r="46" spans="1:10" ht="18" customHeight="1" x14ac:dyDescent="0.25">
      <c r="A46" s="1"/>
      <c r="B46" s="64"/>
      <c r="C46" s="64"/>
      <c r="D46" s="64"/>
      <c r="E46" s="64"/>
      <c r="F46" s="30"/>
    </row>
    <row r="47" spans="1:10" ht="18" customHeight="1" x14ac:dyDescent="0.25">
      <c r="A47" s="1"/>
      <c r="B47" t="s">
        <v>6</v>
      </c>
      <c r="C47" t="s">
        <v>29</v>
      </c>
      <c r="D47" t="s">
        <v>30</v>
      </c>
      <c r="E47" t="s">
        <v>31</v>
      </c>
      <c r="F47" s="58"/>
      <c r="G47" s="72" t="s">
        <v>34</v>
      </c>
      <c r="H47" s="50" t="s">
        <v>29</v>
      </c>
      <c r="I47" s="50" t="s">
        <v>30</v>
      </c>
      <c r="J47" s="50" t="s">
        <v>31</v>
      </c>
    </row>
    <row r="48" spans="1:10" ht="18" customHeight="1" x14ac:dyDescent="0.25">
      <c r="A48" s="1"/>
      <c r="B48" t="s">
        <v>25</v>
      </c>
      <c r="C48" s="52">
        <v>0</v>
      </c>
      <c r="D48" s="52">
        <v>0</v>
      </c>
      <c r="E48" s="52">
        <f>SUM(Table19249[[#This Row],[PROJECTED]]-Table19249[[#This Row],[ACTUAL]])</f>
        <v>0</v>
      </c>
      <c r="F48" s="58"/>
      <c r="G48" s="73" t="s">
        <v>26</v>
      </c>
      <c r="H48" s="74"/>
      <c r="I48" s="74"/>
      <c r="J48" s="74">
        <f>SUM(Table202611[[#This Row],[PROJECTED]]-I48)</f>
        <v>0</v>
      </c>
    </row>
    <row r="49" spans="1:10" ht="18" customHeight="1" x14ac:dyDescent="0.25">
      <c r="A49" s="1"/>
      <c r="B49" t="s">
        <v>16</v>
      </c>
      <c r="C49" s="52"/>
      <c r="D49" s="52"/>
      <c r="E49" s="52">
        <f>SUM(Table19249[[#This Row],[PROJECTED]]-Table19249[[#This Row],[ACTUAL]])</f>
        <v>0</v>
      </c>
      <c r="F49" s="58"/>
      <c r="G49" s="75" t="s">
        <v>35</v>
      </c>
      <c r="H49" s="76">
        <v>0</v>
      </c>
      <c r="I49" s="76">
        <v>0</v>
      </c>
      <c r="J49" s="76">
        <f>SUM(Table202611[[#This Row],[PROJECTED]]-I49)</f>
        <v>0</v>
      </c>
    </row>
    <row r="50" spans="1:10" ht="18" customHeight="1" x14ac:dyDescent="0.25">
      <c r="A50" s="1"/>
      <c r="B50" t="s">
        <v>11</v>
      </c>
      <c r="C50" s="52"/>
      <c r="D50" s="52"/>
      <c r="E50" s="52">
        <f>SUM(Table19249[[#This Row],[PROJECTED]]-Table19249[[#This Row],[ACTUAL]])</f>
        <v>0</v>
      </c>
      <c r="F50" s="30"/>
      <c r="G50" s="79" t="s">
        <v>36</v>
      </c>
      <c r="H50" s="74">
        <f>SUM(H48:H49)</f>
        <v>0</v>
      </c>
      <c r="I50" s="74">
        <f>SUM(I48:I49)</f>
        <v>0</v>
      </c>
      <c r="J50" s="74">
        <f>SUM(Table202611[[#This Row],[PROJECTED]]-I50)</f>
        <v>0</v>
      </c>
    </row>
    <row r="51" spans="1:10" ht="18" customHeight="1" x14ac:dyDescent="0.25">
      <c r="A51" s="1"/>
      <c r="B51" t="s">
        <v>32</v>
      </c>
      <c r="C51" s="52"/>
      <c r="D51" s="52"/>
      <c r="E51" s="52">
        <f>SUM(Table19249[[#This Row],[PROJECTED]]-Table19249[[#This Row],[ACTUAL]])</f>
        <v>0</v>
      </c>
      <c r="F51" s="30"/>
      <c r="G51" s="56"/>
      <c r="H51" s="55"/>
      <c r="I51" s="55"/>
      <c r="J51" s="55"/>
    </row>
    <row r="52" spans="1:10" ht="18" customHeight="1" x14ac:dyDescent="0.25">
      <c r="A52" s="1"/>
      <c r="B52" s="58" t="s">
        <v>14</v>
      </c>
      <c r="C52" s="58">
        <v>0</v>
      </c>
      <c r="D52" s="58">
        <v>0</v>
      </c>
      <c r="E52" s="58">
        <f>SUM(Table19249[[#This Row],[PROJECTED]]-Table19249[[#This Row],[ACTUAL]])</f>
        <v>0</v>
      </c>
      <c r="F52" s="30"/>
      <c r="G52" s="65" t="s">
        <v>17</v>
      </c>
      <c r="H52" s="85">
        <f>SUM(D56+I50)</f>
        <v>0</v>
      </c>
      <c r="I52" s="85"/>
      <c r="J52" s="85"/>
    </row>
    <row r="53" spans="1:10" ht="18" customHeight="1" x14ac:dyDescent="0.25">
      <c r="A53" s="1"/>
      <c r="B53" s="58" t="s">
        <v>33</v>
      </c>
      <c r="C53" s="58">
        <v>0</v>
      </c>
      <c r="D53" s="58">
        <v>0</v>
      </c>
      <c r="E53" s="58">
        <f>SUM(Table19249[[#This Row],[PROJECTED]]-Table19249[[#This Row],[ACTUAL]])</f>
        <v>0</v>
      </c>
      <c r="F53" s="58"/>
      <c r="G53" s="65" t="s">
        <v>19</v>
      </c>
      <c r="H53" s="85">
        <f>SUM(D62-D56)</f>
        <v>0</v>
      </c>
      <c r="I53" s="85"/>
      <c r="J53" s="85"/>
    </row>
    <row r="54" spans="1:10" ht="18" customHeight="1" x14ac:dyDescent="0.25">
      <c r="A54" s="1"/>
      <c r="B54" s="58" t="s">
        <v>4</v>
      </c>
      <c r="C54" s="58"/>
      <c r="D54" s="58"/>
      <c r="E54" s="58">
        <f>SUM(Table19249[[#This Row],[PROJECTED]]-Table19249[[#This Row],[ACTUAL]])</f>
        <v>0</v>
      </c>
      <c r="F54" s="58"/>
      <c r="G54" s="77" t="s">
        <v>27</v>
      </c>
      <c r="H54" s="85">
        <v>1540</v>
      </c>
      <c r="I54" s="85"/>
      <c r="J54" s="85"/>
    </row>
    <row r="55" spans="1:10" ht="18" customHeight="1" x14ac:dyDescent="0.25">
      <c r="A55" s="1"/>
      <c r="B55" s="58" t="s">
        <v>13</v>
      </c>
      <c r="C55" s="58"/>
      <c r="D55" s="58"/>
      <c r="E55" s="58">
        <f>SUM(Table19249[[#This Row],[PROJECTED]]-Table19249[[#This Row],[ACTUAL]])</f>
        <v>0</v>
      </c>
      <c r="F55" s="58"/>
      <c r="G55" s="77" t="s">
        <v>28</v>
      </c>
      <c r="H55" s="87">
        <f>SUM(H54-H52)</f>
        <v>1540</v>
      </c>
      <c r="I55" s="87"/>
      <c r="J55" s="87"/>
    </row>
    <row r="56" spans="1:10" ht="18" customHeight="1" x14ac:dyDescent="0.25">
      <c r="A56" s="1"/>
      <c r="B56" s="78" t="s">
        <v>36</v>
      </c>
      <c r="C56" s="58">
        <f>SUM(C48:C55)</f>
        <v>0</v>
      </c>
      <c r="D56" s="58"/>
      <c r="E56" s="58">
        <f>SUM(Table19249[[#This Row],[PROJECTED]]-Table19249[[#This Row],[ACTUAL]])</f>
        <v>0</v>
      </c>
      <c r="F56" s="58"/>
      <c r="G56" s="52"/>
      <c r="H56" s="52"/>
      <c r="I56" s="52"/>
      <c r="J56" s="52"/>
    </row>
    <row r="57" spans="1:10" ht="18" customHeight="1" x14ac:dyDescent="0.25">
      <c r="A57" s="1"/>
      <c r="B57" s="64"/>
      <c r="C57" s="64"/>
      <c r="D57" s="64"/>
      <c r="E57" s="64"/>
      <c r="F57" s="30"/>
      <c r="G57" s="52"/>
      <c r="H57" s="52"/>
      <c r="I57" s="52"/>
      <c r="J57" s="52"/>
    </row>
    <row r="58" spans="1:10" ht="18" customHeight="1" x14ac:dyDescent="0.25">
      <c r="A58" s="1"/>
      <c r="B58" s="80" t="s">
        <v>37</v>
      </c>
      <c r="C58" s="80" t="s">
        <v>29</v>
      </c>
      <c r="D58" s="80" t="s">
        <v>30</v>
      </c>
      <c r="E58" s="80" t="s">
        <v>31</v>
      </c>
      <c r="F58" s="51"/>
      <c r="G58" s="52"/>
      <c r="H58" s="52"/>
      <c r="I58" s="52"/>
      <c r="J58" s="52"/>
    </row>
    <row r="59" spans="1:10" ht="18" customHeight="1" x14ac:dyDescent="0.25">
      <c r="A59" s="1"/>
      <c r="B59" s="81" t="s">
        <v>20</v>
      </c>
      <c r="C59" s="81">
        <v>0</v>
      </c>
      <c r="D59" s="81">
        <v>0</v>
      </c>
      <c r="E59" s="81">
        <f>SUM(Table222510[[#This Row],[PROJECTED]]-Table222510[[#This Row],[ACTUAL]])</f>
        <v>0</v>
      </c>
      <c r="F59" s="51"/>
      <c r="G59" s="52"/>
      <c r="H59" s="52"/>
      <c r="I59" s="52"/>
      <c r="J59" s="52"/>
    </row>
    <row r="60" spans="1:10" ht="18" customHeight="1" x14ac:dyDescent="0.25">
      <c r="A60" s="1"/>
      <c r="B60" s="82" t="s">
        <v>21</v>
      </c>
      <c r="C60" s="82"/>
      <c r="D60" s="82"/>
      <c r="E60" s="82">
        <f>SUM(Table222510[[#This Row],[PROJECTED]]-Table222510[[#This Row],[ACTUAL]])</f>
        <v>0</v>
      </c>
      <c r="F60" s="51"/>
    </row>
    <row r="61" spans="1:10" ht="18" customHeight="1" x14ac:dyDescent="0.25">
      <c r="A61" s="1"/>
      <c r="B61" s="81" t="s">
        <v>22</v>
      </c>
      <c r="C61" s="81"/>
      <c r="D61" s="81"/>
      <c r="E61" s="81">
        <f>SUM(Table222510[[#This Row],[PROJECTED]]-Table222510[[#This Row],[ACTUAL]])</f>
        <v>0</v>
      </c>
      <c r="F61" s="51"/>
    </row>
    <row r="62" spans="1:10" ht="18" customHeight="1" x14ac:dyDescent="0.25">
      <c r="A62" s="1"/>
      <c r="B62" s="83" t="s">
        <v>36</v>
      </c>
      <c r="C62" s="82">
        <f>SUM(C59:C61)</f>
        <v>0</v>
      </c>
      <c r="D62" s="82">
        <f>SUM(D59:D61)</f>
        <v>0</v>
      </c>
      <c r="E62" s="82">
        <f>SUM(Table222510[[#This Row],[PROJECTED]]-Table222510[[#This Row],[ACTUAL]])</f>
        <v>0</v>
      </c>
      <c r="F62" s="51"/>
    </row>
    <row r="63" spans="1:10" ht="18" customHeight="1" x14ac:dyDescent="0.25">
      <c r="A63" s="1"/>
      <c r="B63" s="64"/>
      <c r="C63" s="64"/>
      <c r="D63" s="64"/>
      <c r="E63" s="64"/>
      <c r="F63" s="51"/>
    </row>
    <row r="64" spans="1:10" ht="18" customHeight="1" x14ac:dyDescent="0.25">
      <c r="A64" s="1"/>
      <c r="B64" s="64"/>
      <c r="C64" s="64"/>
      <c r="D64" s="64"/>
      <c r="E64" s="64"/>
      <c r="F64" s="51"/>
    </row>
    <row r="65" spans="2:6" ht="20.100000000000001" customHeight="1" x14ac:dyDescent="0.25">
      <c r="B65" s="64"/>
      <c r="C65" s="64"/>
      <c r="D65" s="64"/>
      <c r="E65" s="64"/>
      <c r="F65" s="52"/>
    </row>
    <row r="66" spans="2:6" x14ac:dyDescent="0.25">
      <c r="B66" s="64"/>
      <c r="C66" s="64"/>
      <c r="D66" s="64"/>
      <c r="E66" s="64"/>
    </row>
    <row r="67" spans="2:6" x14ac:dyDescent="0.25">
      <c r="B67" s="64"/>
      <c r="C67" s="64"/>
      <c r="D67" s="64"/>
      <c r="E67" s="64"/>
    </row>
    <row r="68" spans="2:6" x14ac:dyDescent="0.25">
      <c r="B68" s="52"/>
      <c r="C68" s="52"/>
      <c r="D68" s="52"/>
      <c r="E68" s="52"/>
    </row>
  </sheetData>
  <mergeCells count="25">
    <mergeCell ref="H53:J53"/>
    <mergeCell ref="H54:J54"/>
    <mergeCell ref="H55:J55"/>
    <mergeCell ref="H32:J32"/>
    <mergeCell ref="H33:J33"/>
    <mergeCell ref="H34:J34"/>
    <mergeCell ref="H35:J35"/>
    <mergeCell ref="B44:J45"/>
    <mergeCell ref="H52:J52"/>
    <mergeCell ref="H9:J9"/>
    <mergeCell ref="C10:D10"/>
    <mergeCell ref="H12:J12"/>
    <mergeCell ref="H13:J13"/>
    <mergeCell ref="B22:E22"/>
    <mergeCell ref="B24:J25"/>
    <mergeCell ref="B1:J1"/>
    <mergeCell ref="B3:B6"/>
    <mergeCell ref="C3:D3"/>
    <mergeCell ref="C5:D5"/>
    <mergeCell ref="C6:D6"/>
    <mergeCell ref="B7:B10"/>
    <mergeCell ref="C7:D7"/>
    <mergeCell ref="C8:D8"/>
    <mergeCell ref="H8:J8"/>
    <mergeCell ref="C9:D9"/>
  </mergeCells>
  <conditionalFormatting sqref="J38 J18:J23 J4:J7 E13:E21 J27:J31 J41:J42 J10:J11 J14:J15">
    <cfRule type="iconSet" priority="2">
      <iconSet iconSet="3Signs">
        <cfvo type="percent" val="0"/>
        <cfvo type="num" val="-20"/>
        <cfvo type="num" val="0"/>
      </iconSet>
    </cfRule>
  </conditionalFormatting>
  <conditionalFormatting sqref="J47:J51">
    <cfRule type="iconSet" priority="1">
      <iconSet iconSet="3Signs">
        <cfvo type="percent" val="0"/>
        <cfvo type="num" val="-20"/>
        <cfvo type="num" val="0"/>
      </iconSet>
    </cfRule>
  </conditionalFormatting>
  <dataValidations count="29">
    <dataValidation allowBlank="1" showInputMessage="1" showErrorMessage="1" prompt="Enter details in Insurance table starting below" sqref="B52:E56 B32:E36" xr:uid="{389BFBCF-9C29-41A6-A949-A7AA87D8A713}"/>
    <dataValidation allowBlank="1" showInputMessage="1" showErrorMessage="1" prompt="Enter projectred Extra Income in this cell" sqref="E5" xr:uid="{D6DEAD40-C365-4944-8B3E-14DA05288A99}"/>
    <dataValidation allowBlank="1" showInputMessage="1" showErrorMessage="1" prompt="Enter projected Income 1 in this cell" sqref="E3:E4" xr:uid="{1606B52D-8A69-4674-8A27-708334105537}"/>
    <dataValidation allowBlank="1" showInputMessage="1" showErrorMessage="1" prompt="Enter projected Extra income in cell at right" sqref="C5:D5" xr:uid="{E507F872-7573-42DA-9DB0-1158FBA30380}"/>
    <dataValidation allowBlank="1" showInputMessage="1" showErrorMessage="1" prompt="Enter projected Income 1 in cell at right" sqref="C3:D4" xr:uid="{3DA603CA-9AC4-460F-A8D0-B96CADFF423D}"/>
    <dataValidation allowBlank="1" showInputMessage="1" showErrorMessage="1" prompt="Total projected monthly income is auto calculated in cell at right" sqref="C6:D6" xr:uid="{EB94DB75-A410-495C-B9FE-A2B486C45716}"/>
    <dataValidation allowBlank="1" showInputMessage="1" showErrorMessage="1" prompt="Difference is auto calculated in this column under this heading" sqref="E12 J3 J17 J40 J26" xr:uid="{8C2E063D-7C8C-4B6A-85B8-CCC91C00023C}"/>
    <dataValidation allowBlank="1" showInputMessage="1" showErrorMessage="1" prompt="Sample Insurance expenses are in this column under this heading" sqref="B37 B57" xr:uid="{82F6BA41-64AD-4501-9ECF-480D09476C6D}"/>
    <dataValidation allowBlank="1" showInputMessage="1" showErrorMessage="1" prompt="Sample Gifts and Donation expenses are in this column under this heading" sqref="G40" xr:uid="{0A17C4C1-17FB-4CC6-9F8E-979C3541015E}"/>
    <dataValidation allowBlank="1" showInputMessage="1" showErrorMessage="1" prompt="Enter details in Gifts and Donations table starting below" sqref="G39:J39" xr:uid="{5279A7A1-BD26-45F1-BB52-50F382909081}"/>
    <dataValidation allowBlank="1" showInputMessage="1" showErrorMessage="1" prompt="Sample Tax expenses are in this column under this heading" sqref="G26" xr:uid="{FF1729E8-1FE4-4F74-AF2F-52A3209E4C78}"/>
    <dataValidation allowBlank="1" showInputMessage="1" showErrorMessage="1" prompt="Sample Loan expenses are in this column under this heading" sqref="G17" xr:uid="{DA430CBF-FE40-49CF-8150-D153627242C2}"/>
    <dataValidation allowBlank="1" showInputMessage="1" showErrorMessage="1" prompt="Enter details in Loans table starting below" sqref="G16:J16" xr:uid="{7B7D1331-2EF1-46CB-A66B-6A921DF32539}"/>
    <dataValidation allowBlank="1" showInputMessage="1" showErrorMessage="1" prompt="Enter details in Transportation table starting below" sqref="B22:E22" xr:uid="{3970D4D3-A320-4A82-B7E1-0A74123EB93A}"/>
    <dataValidation allowBlank="1" showInputMessage="1" showErrorMessage="1" prompt="Sample Transportation expenses are in this column under this heading" sqref="G3" xr:uid="{BB1C1FE5-C634-478A-8925-A02B0D1A57FE}"/>
    <dataValidation allowBlank="1" showInputMessage="1" showErrorMessage="1" prompt="Enter Actual Cost in this column under this heading" sqref="D12 I3 I40 I17 I26" xr:uid="{06BB418C-46B7-4583-82F6-5C3ABC716BA0}"/>
    <dataValidation allowBlank="1" showInputMessage="1" showErrorMessage="1" prompt="Enter Projected Cost in this column under this heading" sqref="C12 H40 H3 H17 H26" xr:uid="{583348BB-DF95-4C40-9D01-A00A74C34C0C}"/>
    <dataValidation allowBlank="1" showInputMessage="1" showErrorMessage="1" prompt="Sample Housing expenses are in this column under this heading" sqref="B12" xr:uid="{C411F08C-1197-42EC-A65F-861CCB0D0291}"/>
    <dataValidation allowBlank="1" showInputMessage="1" showErrorMessage="1" prompt="Total actual monthly income is auto calculated in this cell" sqref="E10" xr:uid="{68924D5B-4453-44BB-A06B-BDC9F35F8953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7:B10" xr:uid="{40B47E38-8C9A-4108-BBA0-3FCAAA7F89B7}"/>
    <dataValidation allowBlank="1" showInputMessage="1" showErrorMessage="1" prompt="Total projected monthly income is auto calculated in this cell" sqref="E6" xr:uid="{4C8F7123-2261-4F51-8E48-A49B7A44C0D8}"/>
    <dataValidation allowBlank="1" showInputMessage="1" showErrorMessage="1" prompt="Total actual monthly income is auto calculated in cell at right" sqref="C10:D10" xr:uid="{AD19DCCE-BEEA-4B99-8694-94510F6C780C}"/>
    <dataValidation allowBlank="1" showInputMessage="1" showErrorMessage="1" prompt="Enter actual Extra Income in this cell" sqref="E9" xr:uid="{7259D146-B246-4C95-915E-E471FB3E2EF6}"/>
    <dataValidation allowBlank="1" showInputMessage="1" showErrorMessage="1" prompt="Enter actual Extra Income in cell at right" sqref="C9:D9" xr:uid="{3AFFFB19-B0A0-4F30-8492-15A2FAE0D1F1}"/>
    <dataValidation allowBlank="1" showInputMessage="1" showErrorMessage="1" prompt="Enter actual Income 1 in this cell" sqref="E7:E8" xr:uid="{55228BCA-A481-4951-9D90-A260F54EFC79}"/>
    <dataValidation allowBlank="1" showInputMessage="1" showErrorMessage="1" prompt="Enter actual Income 1 in cell at right" sqref="C7:C8 D7" xr:uid="{AEACCE3F-D431-4586-878B-94444299CF42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6" xr:uid="{1BF3C419-32E5-4629-9E9D-52D734CB3B03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C0AF50BE-700D-49B3-A7D1-F1637D1ED856}"/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C6353E50-DF8E-4FF8-B992-4BB37F6A39A1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22C0-BD4D-407C-A675-E579418DD6D2}">
  <sheetPr>
    <pageSetUpPr autoPageBreaks="0" fitToPage="1"/>
  </sheetPr>
  <dimension ref="A1:K68"/>
  <sheetViews>
    <sheetView showGridLines="0" topLeftCell="A47" workbookViewId="0">
      <selection activeCell="H54" sqref="H54:J54"/>
    </sheetView>
  </sheetViews>
  <sheetFormatPr defaultRowHeight="13.2" x14ac:dyDescent="0.25"/>
  <cols>
    <col min="1" max="1" width="2.33203125" customWidth="1"/>
    <col min="2" max="2" width="30.109375" customWidth="1"/>
    <col min="3" max="5" width="16.5546875" customWidth="1"/>
    <col min="6" max="6" width="4.44140625" customWidth="1"/>
    <col min="7" max="7" width="32.44140625" customWidth="1"/>
    <col min="8" max="10" width="16.5546875" customWidth="1"/>
  </cols>
  <sheetData>
    <row r="1" spans="1:11" ht="71.400000000000006" customHeight="1" x14ac:dyDescent="0.25">
      <c r="A1" s="7"/>
      <c r="B1" s="90" t="s">
        <v>24</v>
      </c>
      <c r="C1" s="90"/>
      <c r="D1" s="90"/>
      <c r="E1" s="90"/>
      <c r="F1" s="90"/>
      <c r="G1" s="90"/>
      <c r="H1" s="90"/>
      <c r="I1" s="90"/>
      <c r="J1" s="90"/>
    </row>
    <row r="2" spans="1:11" s="5" customFormat="1" ht="20.100000000000001" customHeight="1" thickBot="1" x14ac:dyDescent="0.3">
      <c r="A2" s="3"/>
      <c r="B2" s="6"/>
      <c r="C2" s="4"/>
      <c r="D2" s="4"/>
      <c r="E2" s="4"/>
      <c r="F2" s="4"/>
      <c r="G2" s="4"/>
      <c r="H2" s="4"/>
      <c r="I2" s="4"/>
      <c r="J2" s="4"/>
    </row>
    <row r="3" spans="1:11" ht="18" customHeight="1" x14ac:dyDescent="0.25">
      <c r="A3" s="1"/>
      <c r="B3" s="102" t="s">
        <v>9</v>
      </c>
      <c r="C3" s="104" t="s">
        <v>20</v>
      </c>
      <c r="D3" s="105"/>
      <c r="E3" s="9"/>
      <c r="F3" s="10"/>
      <c r="G3" s="46" t="s">
        <v>7</v>
      </c>
      <c r="H3" s="21" t="s">
        <v>0</v>
      </c>
      <c r="I3" s="22" t="s">
        <v>1</v>
      </c>
      <c r="J3" s="22" t="s">
        <v>2</v>
      </c>
    </row>
    <row r="4" spans="1:11" ht="18" customHeight="1" thickBot="1" x14ac:dyDescent="0.3">
      <c r="A4" s="1"/>
      <c r="B4" s="100"/>
      <c r="C4" s="70"/>
      <c r="D4" s="66"/>
      <c r="E4" s="67"/>
      <c r="F4" s="10"/>
      <c r="G4" s="27" t="s">
        <v>26</v>
      </c>
      <c r="H4" s="47">
        <v>0</v>
      </c>
      <c r="I4" s="47">
        <v>0</v>
      </c>
      <c r="J4" s="47">
        <f>Transportation513[[#This Row],[Projected Cost]]-Transportation513[[#This Row],[Actual Cost]]</f>
        <v>0</v>
      </c>
    </row>
    <row r="5" spans="1:11" ht="18" customHeight="1" thickBot="1" x14ac:dyDescent="0.3">
      <c r="A5" s="1"/>
      <c r="B5" s="100"/>
      <c r="C5" s="106"/>
      <c r="D5" s="107"/>
      <c r="E5" s="11"/>
      <c r="F5" s="10"/>
      <c r="G5" s="33" t="s">
        <v>5</v>
      </c>
      <c r="H5" s="48"/>
      <c r="I5" s="48"/>
      <c r="J5" s="48">
        <f>Transportation513[[#This Row],[Projected Cost]]-Transportation513[[#This Row],[Actual Cost]]</f>
        <v>0</v>
      </c>
    </row>
    <row r="6" spans="1:11" ht="18" customHeight="1" thickBot="1" x14ac:dyDescent="0.3">
      <c r="A6" s="1"/>
      <c r="B6" s="103"/>
      <c r="C6" s="91" t="s">
        <v>38</v>
      </c>
      <c r="D6" s="92"/>
      <c r="E6" s="12"/>
      <c r="F6" s="10"/>
      <c r="G6" s="41" t="s">
        <v>8</v>
      </c>
      <c r="H6" s="49">
        <f>SUBTOTAL(109,Transportation513[Projected Cost])</f>
        <v>0</v>
      </c>
      <c r="I6" s="49">
        <f>SUBTOTAL(109,Transportation513[Actual Cost])</f>
        <v>0</v>
      </c>
      <c r="J6" s="49">
        <f>SUBTOTAL(109,Transportation513[Difference])</f>
        <v>0</v>
      </c>
      <c r="K6" s="8"/>
    </row>
    <row r="7" spans="1:11" ht="18" customHeight="1" x14ac:dyDescent="0.25">
      <c r="A7" s="1"/>
      <c r="B7" s="99" t="s">
        <v>10</v>
      </c>
      <c r="C7" s="93" t="s">
        <v>20</v>
      </c>
      <c r="D7" s="94"/>
      <c r="E7" s="13"/>
      <c r="F7" s="10"/>
      <c r="G7" s="56"/>
      <c r="H7" s="59"/>
      <c r="I7" s="59"/>
      <c r="J7" s="59"/>
    </row>
    <row r="8" spans="1:11" ht="18" customHeight="1" x14ac:dyDescent="0.25">
      <c r="A8" s="1"/>
      <c r="B8" s="100"/>
      <c r="C8" s="88"/>
      <c r="D8" s="89"/>
      <c r="E8" s="69"/>
      <c r="F8" s="10"/>
      <c r="G8" s="65" t="s">
        <v>17</v>
      </c>
      <c r="H8" s="85"/>
      <c r="I8" s="85"/>
      <c r="J8" s="85"/>
    </row>
    <row r="9" spans="1:11" ht="18" customHeight="1" thickBot="1" x14ac:dyDescent="0.3">
      <c r="A9" s="1"/>
      <c r="B9" s="100"/>
      <c r="C9" s="95"/>
      <c r="D9" s="96"/>
      <c r="E9" s="68"/>
      <c r="F9" s="10"/>
      <c r="G9" s="65" t="s">
        <v>19</v>
      </c>
      <c r="H9" s="85"/>
      <c r="I9" s="85"/>
      <c r="J9" s="85"/>
      <c r="K9" s="8"/>
    </row>
    <row r="10" spans="1:11" ht="18" customHeight="1" thickBot="1" x14ac:dyDescent="0.3">
      <c r="A10" s="1"/>
      <c r="B10" s="101"/>
      <c r="C10" s="97" t="s">
        <v>38</v>
      </c>
      <c r="D10" s="98"/>
      <c r="E10" s="14">
        <f>SUM(E7:E9)</f>
        <v>0</v>
      </c>
      <c r="F10" s="10"/>
      <c r="G10" s="56"/>
      <c r="H10" s="59"/>
      <c r="I10" s="59"/>
      <c r="J10" s="59"/>
      <c r="K10" s="8"/>
    </row>
    <row r="11" spans="1:11" ht="20.100000000000001" customHeight="1" thickBot="1" x14ac:dyDescent="0.3">
      <c r="A11" s="1"/>
      <c r="B11" s="15"/>
      <c r="C11" s="15"/>
      <c r="D11" s="15"/>
      <c r="E11" s="16"/>
      <c r="F11" s="10"/>
      <c r="G11" s="56"/>
      <c r="H11" s="59"/>
      <c r="I11" s="59"/>
      <c r="J11" s="59"/>
    </row>
    <row r="12" spans="1:11" ht="18" customHeight="1" thickBot="1" x14ac:dyDescent="0.3">
      <c r="A12" s="1"/>
      <c r="B12" s="17" t="s">
        <v>6</v>
      </c>
      <c r="C12" s="18" t="s">
        <v>0</v>
      </c>
      <c r="D12" s="18" t="s">
        <v>1</v>
      </c>
      <c r="E12" s="19" t="s">
        <v>2</v>
      </c>
      <c r="F12" s="20"/>
      <c r="G12" s="71" t="s">
        <v>27</v>
      </c>
      <c r="H12" s="85"/>
      <c r="I12" s="85"/>
      <c r="J12" s="85"/>
    </row>
    <row r="13" spans="1:11" ht="18" customHeight="1" thickBot="1" x14ac:dyDescent="0.3">
      <c r="A13" s="1"/>
      <c r="B13" s="23" t="s">
        <v>3</v>
      </c>
      <c r="C13" s="24"/>
      <c r="D13" s="25"/>
      <c r="E13" s="26">
        <f>Housing312[[#This Row],[Projected Cost]]-Housing312[[#This Row],[Actual Cost]]</f>
        <v>0</v>
      </c>
      <c r="F13" s="58"/>
      <c r="G13" s="71" t="s">
        <v>28</v>
      </c>
      <c r="H13" s="87"/>
      <c r="I13" s="87"/>
      <c r="J13" s="87"/>
    </row>
    <row r="14" spans="1:11" ht="18" customHeight="1" thickBot="1" x14ac:dyDescent="0.3">
      <c r="A14" s="1"/>
      <c r="B14" s="28" t="s">
        <v>4</v>
      </c>
      <c r="C14" s="29"/>
      <c r="D14" s="29"/>
      <c r="E14" s="29">
        <f>Housing312[[#This Row],[Projected Cost]]-Housing312[[#This Row],[Actual Cost]]</f>
        <v>0</v>
      </c>
      <c r="F14" s="30"/>
      <c r="G14" s="56"/>
      <c r="H14" s="59"/>
      <c r="I14" s="59"/>
      <c r="J14" s="59"/>
    </row>
    <row r="15" spans="1:11" ht="18" customHeight="1" thickBot="1" x14ac:dyDescent="0.3">
      <c r="A15" s="2"/>
      <c r="B15" s="23" t="s">
        <v>16</v>
      </c>
      <c r="C15" s="32"/>
      <c r="D15" s="32"/>
      <c r="E15" s="32">
        <f>Housing312[[#This Row],[Projected Cost]]-Housing312[[#This Row],[Actual Cost]]</f>
        <v>0</v>
      </c>
      <c r="F15" s="30"/>
      <c r="G15" s="53"/>
      <c r="H15" s="60"/>
      <c r="I15" s="59"/>
      <c r="J15" s="59"/>
    </row>
    <row r="16" spans="1:11" ht="18" customHeight="1" thickBot="1" x14ac:dyDescent="0.3">
      <c r="A16" s="1"/>
      <c r="B16" s="28" t="s">
        <v>11</v>
      </c>
      <c r="C16" s="29"/>
      <c r="D16" s="34"/>
      <c r="E16" s="29">
        <f>Housing312[[#This Row],[Projected Cost]]-Housing312[[#This Row],[Actual Cost]]</f>
        <v>0</v>
      </c>
      <c r="F16" s="30"/>
      <c r="G16" s="57"/>
      <c r="H16" s="57"/>
      <c r="I16" s="57"/>
      <c r="J16" s="57"/>
    </row>
    <row r="17" spans="1:10" ht="18" customHeight="1" thickBot="1" x14ac:dyDescent="0.3">
      <c r="A17" s="1"/>
      <c r="B17" s="23" t="s">
        <v>12</v>
      </c>
      <c r="C17" s="32"/>
      <c r="D17" s="31"/>
      <c r="E17" s="31">
        <f>Housing312[[#This Row],[Projected Cost]]-Housing312[[#This Row],[Actual Cost]]</f>
        <v>0</v>
      </c>
      <c r="F17" s="30"/>
      <c r="G17" s="61"/>
      <c r="H17" s="62"/>
      <c r="I17" s="62"/>
      <c r="J17" s="62"/>
    </row>
    <row r="18" spans="1:10" ht="18" customHeight="1" thickBot="1" x14ac:dyDescent="0.3">
      <c r="A18" s="1"/>
      <c r="B18" s="28" t="s">
        <v>15</v>
      </c>
      <c r="C18" s="29"/>
      <c r="D18" s="35"/>
      <c r="E18" s="29">
        <f>Housing312[[#This Row],[Projected Cost]]-Housing312[[#This Row],[Actual Cost]]</f>
        <v>0</v>
      </c>
      <c r="F18" s="30"/>
      <c r="G18" s="56"/>
      <c r="H18" s="55"/>
      <c r="I18" s="55"/>
      <c r="J18" s="55"/>
    </row>
    <row r="19" spans="1:10" ht="18" customHeight="1" thickBot="1" x14ac:dyDescent="0.3">
      <c r="A19" s="1"/>
      <c r="B19" s="36" t="s">
        <v>13</v>
      </c>
      <c r="C19" s="37"/>
      <c r="D19" s="37"/>
      <c r="E19" s="31">
        <f>Housing312[[#This Row],[Projected Cost]]-Housing312[[#This Row],[Actual Cost]]</f>
        <v>0</v>
      </c>
      <c r="F19" s="30"/>
      <c r="G19" s="56"/>
      <c r="H19" s="55"/>
      <c r="I19" s="55"/>
      <c r="J19" s="55"/>
    </row>
    <row r="20" spans="1:10" ht="18" customHeight="1" thickBot="1" x14ac:dyDescent="0.3">
      <c r="A20" s="1"/>
      <c r="B20" s="38" t="s">
        <v>14</v>
      </c>
      <c r="C20" s="39"/>
      <c r="D20" s="39"/>
      <c r="E20" s="40">
        <f>Housing312[[#This Row],[Projected Cost]]-Housing312[[#This Row],[Actual Cost]]</f>
        <v>0</v>
      </c>
      <c r="F20" s="30"/>
      <c r="G20" s="56"/>
      <c r="H20" s="55"/>
      <c r="I20" s="55"/>
      <c r="J20" s="55"/>
    </row>
    <row r="21" spans="1:10" ht="18" customHeight="1" thickBot="1" x14ac:dyDescent="0.3">
      <c r="A21" s="1"/>
      <c r="B21" s="42" t="s">
        <v>8</v>
      </c>
      <c r="C21" s="43">
        <f>SUBTOTAL(109,Housing312[Projected Cost])</f>
        <v>0</v>
      </c>
      <c r="D21" s="44">
        <f>SUBTOTAL(109,Housing312[Actual Cost])</f>
        <v>0</v>
      </c>
      <c r="E21" s="45">
        <f>SUBTOTAL(109,Housing312[Difference])</f>
        <v>0</v>
      </c>
      <c r="F21" s="30"/>
      <c r="G21" s="56"/>
      <c r="H21" s="55"/>
      <c r="I21" s="55"/>
      <c r="J21" s="55"/>
    </row>
    <row r="22" spans="1:10" ht="18" customHeight="1" x14ac:dyDescent="0.25">
      <c r="A22" s="1"/>
      <c r="B22" s="108"/>
      <c r="C22" s="108"/>
      <c r="D22" s="108"/>
      <c r="E22" s="108"/>
      <c r="F22" s="30"/>
      <c r="G22" s="56"/>
      <c r="H22" s="55"/>
      <c r="I22" s="55"/>
      <c r="J22" s="55"/>
    </row>
    <row r="23" spans="1:10" ht="18" customHeight="1" x14ac:dyDescent="0.25">
      <c r="A23" s="1"/>
      <c r="F23" s="30"/>
      <c r="G23" s="56"/>
      <c r="H23" s="55"/>
      <c r="I23" s="55"/>
      <c r="J23" s="55"/>
    </row>
    <row r="24" spans="1:10" ht="18" customHeight="1" x14ac:dyDescent="0.25">
      <c r="A24" s="1"/>
      <c r="B24" s="86" t="s">
        <v>39</v>
      </c>
      <c r="C24" s="109"/>
      <c r="D24" s="109"/>
      <c r="E24" s="109"/>
      <c r="F24" s="109"/>
      <c r="G24" s="109"/>
      <c r="H24" s="109"/>
      <c r="I24" s="109"/>
      <c r="J24" s="109"/>
    </row>
    <row r="25" spans="1:10" ht="18" customHeight="1" x14ac:dyDescent="0.25">
      <c r="A25" s="1"/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ht="18" customHeight="1" x14ac:dyDescent="0.25">
      <c r="A26" s="1"/>
      <c r="F26" s="30"/>
      <c r="G26" s="53"/>
      <c r="H26" s="54"/>
      <c r="I26" s="54"/>
      <c r="J26" s="54"/>
    </row>
    <row r="27" spans="1:10" ht="18" customHeight="1" x14ac:dyDescent="0.25">
      <c r="A27" s="1"/>
      <c r="B27" t="s">
        <v>6</v>
      </c>
      <c r="C27" t="s">
        <v>29</v>
      </c>
      <c r="D27" t="s">
        <v>30</v>
      </c>
      <c r="E27" t="s">
        <v>31</v>
      </c>
      <c r="F27" s="30"/>
      <c r="G27" s="72" t="s">
        <v>34</v>
      </c>
      <c r="H27" s="50" t="s">
        <v>29</v>
      </c>
      <c r="I27" s="50" t="s">
        <v>30</v>
      </c>
      <c r="J27" s="50" t="s">
        <v>31</v>
      </c>
    </row>
    <row r="28" spans="1:10" ht="18" customHeight="1" x14ac:dyDescent="0.25">
      <c r="A28" s="1"/>
      <c r="B28" t="s">
        <v>25</v>
      </c>
      <c r="C28" s="52"/>
      <c r="D28" s="52"/>
      <c r="E28" s="52">
        <f>SUM(Table19614[[#This Row],[PROJECTED]]-Table19614[[#This Row],[ACTUAL]])</f>
        <v>0</v>
      </c>
      <c r="F28" s="30"/>
      <c r="G28" s="73" t="s">
        <v>26</v>
      </c>
      <c r="H28" s="74"/>
      <c r="I28" s="74"/>
      <c r="J28" s="74">
        <f>SUM(Table20715[[#This Row],[PROJECTED]]-I28)</f>
        <v>0</v>
      </c>
    </row>
    <row r="29" spans="1:10" ht="18" customHeight="1" x14ac:dyDescent="0.25">
      <c r="A29" s="1"/>
      <c r="B29" t="s">
        <v>16</v>
      </c>
      <c r="C29" s="52"/>
      <c r="D29" s="52"/>
      <c r="E29" s="52">
        <f>SUM(Table19614[[#This Row],[PROJECTED]]-Table19614[[#This Row],[ACTUAL]])</f>
        <v>0</v>
      </c>
      <c r="F29" s="30"/>
      <c r="G29" s="75" t="s">
        <v>35</v>
      </c>
      <c r="H29" s="76"/>
      <c r="I29" s="76"/>
      <c r="J29" s="76">
        <f>SUM(Table20715[[#This Row],[PROJECTED]]-I29)</f>
        <v>0</v>
      </c>
    </row>
    <row r="30" spans="1:10" ht="18" customHeight="1" x14ac:dyDescent="0.25">
      <c r="A30" s="1"/>
      <c r="B30" t="s">
        <v>11</v>
      </c>
      <c r="C30" s="52"/>
      <c r="D30" s="52"/>
      <c r="E30" s="52">
        <f>SUM(Table19614[[#This Row],[PROJECTED]]-Table19614[[#This Row],[ACTUAL]])</f>
        <v>0</v>
      </c>
      <c r="F30" s="30"/>
      <c r="G30" s="79" t="s">
        <v>36</v>
      </c>
      <c r="H30" s="74">
        <f>SUM(H28:H29)</f>
        <v>0</v>
      </c>
      <c r="I30" s="74">
        <f>SUM(I28:I29)</f>
        <v>0</v>
      </c>
      <c r="J30" s="74">
        <f>SUM(Table20715[[#This Row],[PROJECTED]]-I30)</f>
        <v>0</v>
      </c>
    </row>
    <row r="31" spans="1:10" ht="18" customHeight="1" x14ac:dyDescent="0.25">
      <c r="A31" s="1"/>
      <c r="B31" t="s">
        <v>32</v>
      </c>
      <c r="C31" s="52"/>
      <c r="D31" s="52"/>
      <c r="E31" s="52">
        <f>SUM(Table19614[[#This Row],[PROJECTED]]-Table19614[[#This Row],[ACTUAL]])</f>
        <v>0</v>
      </c>
      <c r="F31" s="30"/>
      <c r="G31" s="56"/>
      <c r="H31" s="55"/>
      <c r="I31" s="55"/>
      <c r="J31" s="55"/>
    </row>
    <row r="32" spans="1:10" ht="18" customHeight="1" x14ac:dyDescent="0.25">
      <c r="A32" s="1"/>
      <c r="B32" s="58" t="s">
        <v>14</v>
      </c>
      <c r="C32" s="58"/>
      <c r="D32" s="58"/>
      <c r="E32" s="58">
        <f>SUM(Table19614[[#This Row],[PROJECTED]]-Table19614[[#This Row],[ACTUAL]])</f>
        <v>0</v>
      </c>
      <c r="F32" s="30"/>
      <c r="G32" s="65" t="s">
        <v>17</v>
      </c>
      <c r="H32" s="85">
        <f>SUM(D36+I30)</f>
        <v>0</v>
      </c>
      <c r="I32" s="85"/>
      <c r="J32" s="85"/>
    </row>
    <row r="33" spans="1:10" ht="18" customHeight="1" x14ac:dyDescent="0.25">
      <c r="A33" s="1"/>
      <c r="B33" s="58" t="s">
        <v>33</v>
      </c>
      <c r="C33" s="58"/>
      <c r="D33" s="58"/>
      <c r="E33" s="58">
        <f>SUM(Table19614[[#This Row],[PROJECTED]]-Table19614[[#This Row],[ACTUAL]])</f>
        <v>0</v>
      </c>
      <c r="F33" s="58"/>
      <c r="G33" s="65" t="s">
        <v>19</v>
      </c>
      <c r="H33" s="85">
        <f>SUM(D42-H32)</f>
        <v>0</v>
      </c>
      <c r="I33" s="85"/>
      <c r="J33" s="85"/>
    </row>
    <row r="34" spans="1:10" ht="18" customHeight="1" x14ac:dyDescent="0.25">
      <c r="A34" s="1"/>
      <c r="B34" s="58" t="s">
        <v>4</v>
      </c>
      <c r="C34" s="58"/>
      <c r="D34" s="58"/>
      <c r="E34" s="58">
        <f>SUM(Table19614[[#This Row],[PROJECTED]]-Table19614[[#This Row],[ACTUAL]])</f>
        <v>0</v>
      </c>
      <c r="F34" s="58"/>
      <c r="G34" s="77" t="s">
        <v>27</v>
      </c>
      <c r="H34" s="85">
        <v>1540</v>
      </c>
      <c r="I34" s="85"/>
      <c r="J34" s="85"/>
    </row>
    <row r="35" spans="1:10" ht="18" customHeight="1" x14ac:dyDescent="0.25">
      <c r="A35" s="1"/>
      <c r="B35" s="58" t="s">
        <v>13</v>
      </c>
      <c r="C35" s="58"/>
      <c r="D35" s="58"/>
      <c r="E35" s="58">
        <f>SUM(Table19614[[#This Row],[PROJECTED]]-Table19614[[#This Row],[ACTUAL]])</f>
        <v>0</v>
      </c>
      <c r="F35" s="58"/>
      <c r="G35" s="77" t="s">
        <v>28</v>
      </c>
      <c r="H35" s="87">
        <f>SUM(H34-H32)</f>
        <v>1540</v>
      </c>
      <c r="I35" s="87"/>
      <c r="J35" s="87"/>
    </row>
    <row r="36" spans="1:10" ht="18" customHeight="1" x14ac:dyDescent="0.25">
      <c r="A36" s="2"/>
      <c r="B36" s="78" t="s">
        <v>36</v>
      </c>
      <c r="C36" s="58"/>
      <c r="D36" s="58">
        <f>SUM(D28:D35)</f>
        <v>0</v>
      </c>
      <c r="E36" s="58">
        <f>SUM(Table19614[[#This Row],[PROJECTED]]-Table19614[[#This Row],[ACTUAL]])</f>
        <v>0</v>
      </c>
      <c r="F36" s="58"/>
    </row>
    <row r="37" spans="1:10" ht="18" customHeight="1" x14ac:dyDescent="0.25">
      <c r="A37" s="2"/>
      <c r="B37" s="64"/>
      <c r="C37" s="64"/>
      <c r="D37" s="64"/>
      <c r="E37" s="64"/>
      <c r="F37" s="58"/>
    </row>
    <row r="38" spans="1:10" ht="18" customHeight="1" x14ac:dyDescent="0.25">
      <c r="A38" s="2"/>
      <c r="B38" s="80" t="s">
        <v>37</v>
      </c>
      <c r="C38" s="80" t="s">
        <v>29</v>
      </c>
      <c r="D38" s="80" t="s">
        <v>30</v>
      </c>
      <c r="E38" s="80" t="s">
        <v>31</v>
      </c>
      <c r="F38" s="58"/>
      <c r="G38" s="61"/>
      <c r="H38" s="63"/>
      <c r="I38" s="63"/>
      <c r="J38" s="63"/>
    </row>
    <row r="39" spans="1:10" ht="18" customHeight="1" x14ac:dyDescent="0.25">
      <c r="A39" s="2"/>
      <c r="B39" s="81" t="s">
        <v>20</v>
      </c>
      <c r="C39" s="81"/>
      <c r="D39" s="81"/>
      <c r="E39" s="81">
        <f>SUM(Table22816[[#This Row],[PROJECTED]]-Table22816[[#This Row],[ACTUAL]])</f>
        <v>0</v>
      </c>
      <c r="F39" s="30"/>
      <c r="G39" s="57"/>
      <c r="H39" s="57"/>
      <c r="I39" s="57"/>
      <c r="J39" s="57"/>
    </row>
    <row r="40" spans="1:10" ht="18" customHeight="1" x14ac:dyDescent="0.25">
      <c r="A40" s="1"/>
      <c r="B40" s="82" t="s">
        <v>21</v>
      </c>
      <c r="C40" s="82"/>
      <c r="D40" s="82"/>
      <c r="E40" s="82">
        <f>SUM(Table22816[[#This Row],[PROJECTED]]-Table22816[[#This Row],[ACTUAL]])</f>
        <v>0</v>
      </c>
      <c r="F40" s="30"/>
      <c r="G40" s="53"/>
      <c r="H40" s="54"/>
      <c r="I40" s="54"/>
      <c r="J40" s="54"/>
    </row>
    <row r="41" spans="1:10" ht="18" customHeight="1" x14ac:dyDescent="0.25">
      <c r="A41" s="1"/>
      <c r="B41" s="81" t="s">
        <v>22</v>
      </c>
      <c r="C41" s="81"/>
      <c r="D41" s="81"/>
      <c r="E41" s="81">
        <f>SUM(Table22816[[#This Row],[PROJECTED]]-Table22816[[#This Row],[ACTUAL]])</f>
        <v>0</v>
      </c>
      <c r="F41" s="58"/>
      <c r="G41" s="56"/>
      <c r="H41" s="55"/>
      <c r="I41" s="55"/>
      <c r="J41" s="55"/>
    </row>
    <row r="42" spans="1:10" ht="18" customHeight="1" x14ac:dyDescent="0.25">
      <c r="A42" s="1"/>
      <c r="B42" s="83" t="s">
        <v>36</v>
      </c>
      <c r="C42" s="82">
        <f>SUM(C39:C41)</f>
        <v>0</v>
      </c>
      <c r="D42" s="82">
        <f>SUM(D39:D41)</f>
        <v>0</v>
      </c>
      <c r="E42" s="82">
        <f>SUM(Table22816[[#This Row],[PROJECTED]]-Table22816[[#This Row],[ACTUAL]])</f>
        <v>0</v>
      </c>
      <c r="F42" s="58"/>
      <c r="G42" s="56"/>
      <c r="H42" s="55"/>
      <c r="I42" s="55"/>
      <c r="J42" s="55"/>
    </row>
    <row r="43" spans="1:10" ht="18" customHeight="1" x14ac:dyDescent="0.25">
      <c r="A43" s="1"/>
      <c r="F43" s="84"/>
      <c r="G43" s="84"/>
      <c r="H43" s="84"/>
      <c r="I43" s="84"/>
      <c r="J43" s="84"/>
    </row>
    <row r="44" spans="1:10" ht="18" customHeight="1" x14ac:dyDescent="0.25">
      <c r="A44" s="1"/>
      <c r="B44" s="86" t="s">
        <v>40</v>
      </c>
      <c r="C44" s="86"/>
      <c r="D44" s="86"/>
      <c r="E44" s="86"/>
      <c r="F44" s="86"/>
      <c r="G44" s="86"/>
      <c r="H44" s="86"/>
      <c r="I44" s="86"/>
      <c r="J44" s="86"/>
    </row>
    <row r="45" spans="1:10" ht="18" customHeight="1" x14ac:dyDescent="0.25">
      <c r="A45" s="1"/>
      <c r="B45" s="86"/>
      <c r="C45" s="86"/>
      <c r="D45" s="86"/>
      <c r="E45" s="86"/>
      <c r="F45" s="86"/>
      <c r="G45" s="86"/>
      <c r="H45" s="86"/>
      <c r="I45" s="86"/>
      <c r="J45" s="86"/>
    </row>
    <row r="46" spans="1:10" ht="18" customHeight="1" x14ac:dyDescent="0.25">
      <c r="A46" s="1"/>
      <c r="B46" s="64"/>
      <c r="C46" s="64"/>
      <c r="D46" s="64"/>
      <c r="E46" s="64"/>
      <c r="F46" s="30"/>
    </row>
    <row r="47" spans="1:10" ht="18" customHeight="1" x14ac:dyDescent="0.25">
      <c r="A47" s="1"/>
      <c r="B47" t="s">
        <v>6</v>
      </c>
      <c r="C47" t="s">
        <v>29</v>
      </c>
      <c r="D47" t="s">
        <v>30</v>
      </c>
      <c r="E47" t="s">
        <v>31</v>
      </c>
      <c r="F47" s="58"/>
      <c r="G47" s="72" t="s">
        <v>34</v>
      </c>
      <c r="H47" s="50" t="s">
        <v>29</v>
      </c>
      <c r="I47" s="50" t="s">
        <v>30</v>
      </c>
      <c r="J47" s="50" t="s">
        <v>31</v>
      </c>
    </row>
    <row r="48" spans="1:10" ht="18" customHeight="1" x14ac:dyDescent="0.25">
      <c r="A48" s="1"/>
      <c r="B48" t="s">
        <v>25</v>
      </c>
      <c r="C48" s="52">
        <v>0</v>
      </c>
      <c r="D48" s="52">
        <v>0</v>
      </c>
      <c r="E48" s="52">
        <f>SUM(Table1924917[[#This Row],[PROJECTED]]-Table1924917[[#This Row],[ACTUAL]])</f>
        <v>0</v>
      </c>
      <c r="F48" s="58"/>
      <c r="G48" s="73" t="s">
        <v>26</v>
      </c>
      <c r="H48" s="74"/>
      <c r="I48" s="74"/>
      <c r="J48" s="74">
        <f>SUM(Table20261119[[#This Row],[PROJECTED]]-I48)</f>
        <v>0</v>
      </c>
    </row>
    <row r="49" spans="1:10" ht="18" customHeight="1" x14ac:dyDescent="0.25">
      <c r="A49" s="1"/>
      <c r="B49" t="s">
        <v>16</v>
      </c>
      <c r="C49" s="52"/>
      <c r="D49" s="52"/>
      <c r="E49" s="52">
        <f>SUM(Table1924917[[#This Row],[PROJECTED]]-Table1924917[[#This Row],[ACTUAL]])</f>
        <v>0</v>
      </c>
      <c r="F49" s="58"/>
      <c r="G49" s="75" t="s">
        <v>35</v>
      </c>
      <c r="H49" s="76">
        <v>0</v>
      </c>
      <c r="I49" s="76">
        <v>0</v>
      </c>
      <c r="J49" s="76">
        <f>SUM(Table20261119[[#This Row],[PROJECTED]]-I49)</f>
        <v>0</v>
      </c>
    </row>
    <row r="50" spans="1:10" ht="18" customHeight="1" x14ac:dyDescent="0.25">
      <c r="A50" s="1"/>
      <c r="B50" t="s">
        <v>11</v>
      </c>
      <c r="C50" s="52"/>
      <c r="D50" s="52"/>
      <c r="E50" s="52">
        <f>SUM(Table1924917[[#This Row],[PROJECTED]]-Table1924917[[#This Row],[ACTUAL]])</f>
        <v>0</v>
      </c>
      <c r="F50" s="30"/>
      <c r="G50" s="79" t="s">
        <v>36</v>
      </c>
      <c r="H50" s="74">
        <f>SUM(H48:H49)</f>
        <v>0</v>
      </c>
      <c r="I50" s="74">
        <f>SUM(I48:I49)</f>
        <v>0</v>
      </c>
      <c r="J50" s="74">
        <f>SUM(Table20261119[[#This Row],[PROJECTED]]-I50)</f>
        <v>0</v>
      </c>
    </row>
    <row r="51" spans="1:10" ht="18" customHeight="1" x14ac:dyDescent="0.25">
      <c r="A51" s="1"/>
      <c r="B51" t="s">
        <v>32</v>
      </c>
      <c r="C51" s="52"/>
      <c r="D51" s="52"/>
      <c r="E51" s="52">
        <f>SUM(Table1924917[[#This Row],[PROJECTED]]-Table1924917[[#This Row],[ACTUAL]])</f>
        <v>0</v>
      </c>
      <c r="F51" s="30"/>
      <c r="G51" s="56"/>
      <c r="H51" s="55"/>
      <c r="I51" s="55"/>
      <c r="J51" s="55"/>
    </row>
    <row r="52" spans="1:10" ht="18" customHeight="1" x14ac:dyDescent="0.25">
      <c r="A52" s="1"/>
      <c r="B52" s="58" t="s">
        <v>14</v>
      </c>
      <c r="C52" s="58">
        <v>0</v>
      </c>
      <c r="D52" s="58">
        <v>0</v>
      </c>
      <c r="E52" s="58">
        <f>SUM(Table1924917[[#This Row],[PROJECTED]]-Table1924917[[#This Row],[ACTUAL]])</f>
        <v>0</v>
      </c>
      <c r="F52" s="30"/>
      <c r="G52" s="65" t="s">
        <v>17</v>
      </c>
      <c r="H52" s="85">
        <f>SUM(D56+I50)</f>
        <v>0</v>
      </c>
      <c r="I52" s="85"/>
      <c r="J52" s="85"/>
    </row>
    <row r="53" spans="1:10" ht="18" customHeight="1" x14ac:dyDescent="0.25">
      <c r="A53" s="1"/>
      <c r="B53" s="58" t="s">
        <v>33</v>
      </c>
      <c r="C53" s="58">
        <v>0</v>
      </c>
      <c r="D53" s="58">
        <v>0</v>
      </c>
      <c r="E53" s="58">
        <f>SUM(Table1924917[[#This Row],[PROJECTED]]-Table1924917[[#This Row],[ACTUAL]])</f>
        <v>0</v>
      </c>
      <c r="F53" s="58"/>
      <c r="G53" s="65" t="s">
        <v>19</v>
      </c>
      <c r="H53" s="85">
        <f>SUM(D62-D56)</f>
        <v>0</v>
      </c>
      <c r="I53" s="85"/>
      <c r="J53" s="85"/>
    </row>
    <row r="54" spans="1:10" ht="18" customHeight="1" x14ac:dyDescent="0.25">
      <c r="A54" s="1"/>
      <c r="B54" s="58" t="s">
        <v>4</v>
      </c>
      <c r="C54" s="58"/>
      <c r="D54" s="58"/>
      <c r="E54" s="58">
        <f>SUM(Table1924917[[#This Row],[PROJECTED]]-Table1924917[[#This Row],[ACTUAL]])</f>
        <v>0</v>
      </c>
      <c r="F54" s="58"/>
      <c r="G54" s="77" t="s">
        <v>27</v>
      </c>
      <c r="H54" s="85"/>
      <c r="I54" s="85"/>
      <c r="J54" s="85"/>
    </row>
    <row r="55" spans="1:10" ht="18" customHeight="1" x14ac:dyDescent="0.25">
      <c r="A55" s="1"/>
      <c r="B55" s="58" t="s">
        <v>13</v>
      </c>
      <c r="C55" s="58"/>
      <c r="D55" s="58"/>
      <c r="E55" s="58">
        <f>SUM(Table1924917[[#This Row],[PROJECTED]]-Table1924917[[#This Row],[ACTUAL]])</f>
        <v>0</v>
      </c>
      <c r="F55" s="58"/>
      <c r="G55" s="77" t="s">
        <v>28</v>
      </c>
      <c r="H55" s="87">
        <f>SUM(H54-H52)</f>
        <v>0</v>
      </c>
      <c r="I55" s="87"/>
      <c r="J55" s="87"/>
    </row>
    <row r="56" spans="1:10" ht="18" customHeight="1" x14ac:dyDescent="0.25">
      <c r="A56" s="1"/>
      <c r="B56" s="78" t="s">
        <v>36</v>
      </c>
      <c r="C56" s="58">
        <f>SUM(C48:C55)</f>
        <v>0</v>
      </c>
      <c r="D56" s="58"/>
      <c r="E56" s="58">
        <f>SUM(Table1924917[[#This Row],[PROJECTED]]-Table1924917[[#This Row],[ACTUAL]])</f>
        <v>0</v>
      </c>
      <c r="F56" s="58"/>
      <c r="G56" s="52"/>
      <c r="H56" s="52"/>
      <c r="I56" s="52"/>
      <c r="J56" s="52"/>
    </row>
    <row r="57" spans="1:10" ht="18" customHeight="1" x14ac:dyDescent="0.25">
      <c r="A57" s="1"/>
      <c r="B57" s="64"/>
      <c r="C57" s="64"/>
      <c r="D57" s="64"/>
      <c r="E57" s="64"/>
      <c r="F57" s="30"/>
      <c r="G57" s="52"/>
      <c r="H57" s="52"/>
      <c r="I57" s="52"/>
      <c r="J57" s="52"/>
    </row>
    <row r="58" spans="1:10" ht="18" customHeight="1" x14ac:dyDescent="0.25">
      <c r="A58" s="1"/>
      <c r="B58" s="80" t="s">
        <v>37</v>
      </c>
      <c r="C58" s="80" t="s">
        <v>29</v>
      </c>
      <c r="D58" s="80" t="s">
        <v>30</v>
      </c>
      <c r="E58" s="80" t="s">
        <v>31</v>
      </c>
      <c r="F58" s="51"/>
      <c r="G58" s="52"/>
      <c r="H58" s="52"/>
      <c r="I58" s="52"/>
      <c r="J58" s="52"/>
    </row>
    <row r="59" spans="1:10" ht="18" customHeight="1" x14ac:dyDescent="0.25">
      <c r="A59" s="1"/>
      <c r="B59" s="81" t="s">
        <v>20</v>
      </c>
      <c r="C59" s="81">
        <v>0</v>
      </c>
      <c r="D59" s="81">
        <v>0</v>
      </c>
      <c r="E59" s="81">
        <f>SUM(Table22251018[[#This Row],[PROJECTED]]-Table22251018[[#This Row],[ACTUAL]])</f>
        <v>0</v>
      </c>
      <c r="F59" s="51"/>
      <c r="G59" s="52"/>
      <c r="H59" s="52"/>
      <c r="I59" s="52"/>
      <c r="J59" s="52"/>
    </row>
    <row r="60" spans="1:10" ht="18" customHeight="1" x14ac:dyDescent="0.25">
      <c r="A60" s="1"/>
      <c r="B60" s="82" t="s">
        <v>21</v>
      </c>
      <c r="C60" s="82"/>
      <c r="D60" s="82"/>
      <c r="E60" s="82">
        <f>SUM(Table22251018[[#This Row],[PROJECTED]]-Table22251018[[#This Row],[ACTUAL]])</f>
        <v>0</v>
      </c>
      <c r="F60" s="51"/>
    </row>
    <row r="61" spans="1:10" ht="18" customHeight="1" x14ac:dyDescent="0.25">
      <c r="A61" s="1"/>
      <c r="B61" s="81" t="s">
        <v>22</v>
      </c>
      <c r="C61" s="81"/>
      <c r="D61" s="81"/>
      <c r="E61" s="81">
        <f>SUM(Table22251018[[#This Row],[PROJECTED]]-Table22251018[[#This Row],[ACTUAL]])</f>
        <v>0</v>
      </c>
      <c r="F61" s="51"/>
    </row>
    <row r="62" spans="1:10" ht="18" customHeight="1" x14ac:dyDescent="0.25">
      <c r="A62" s="1"/>
      <c r="B62" s="83" t="s">
        <v>36</v>
      </c>
      <c r="C62" s="82">
        <f>SUM(C59:C61)</f>
        <v>0</v>
      </c>
      <c r="D62" s="82">
        <f>SUM(D59:D61)</f>
        <v>0</v>
      </c>
      <c r="E62" s="82">
        <f>SUM(Table22251018[[#This Row],[PROJECTED]]-Table22251018[[#This Row],[ACTUAL]])</f>
        <v>0</v>
      </c>
      <c r="F62" s="51"/>
    </row>
    <row r="63" spans="1:10" ht="18" customHeight="1" x14ac:dyDescent="0.25">
      <c r="A63" s="1"/>
      <c r="B63" s="64"/>
      <c r="C63" s="64"/>
      <c r="D63" s="64"/>
      <c r="E63" s="64"/>
      <c r="F63" s="51"/>
    </row>
    <row r="64" spans="1:10" ht="18" customHeight="1" x14ac:dyDescent="0.25">
      <c r="A64" s="1"/>
      <c r="B64" s="64"/>
      <c r="C64" s="64"/>
      <c r="D64" s="64"/>
      <c r="E64" s="64"/>
      <c r="F64" s="51"/>
    </row>
    <row r="65" spans="2:6" ht="20.100000000000001" customHeight="1" x14ac:dyDescent="0.25">
      <c r="B65" s="64"/>
      <c r="C65" s="64"/>
      <c r="D65" s="64"/>
      <c r="E65" s="64"/>
      <c r="F65" s="52"/>
    </row>
    <row r="66" spans="2:6" x14ac:dyDescent="0.25">
      <c r="B66" s="64"/>
      <c r="C66" s="64"/>
      <c r="D66" s="64"/>
      <c r="E66" s="64"/>
    </row>
    <row r="67" spans="2:6" x14ac:dyDescent="0.25">
      <c r="B67" s="64"/>
      <c r="C67" s="64"/>
      <c r="D67" s="64"/>
      <c r="E67" s="64"/>
    </row>
    <row r="68" spans="2:6" x14ac:dyDescent="0.25">
      <c r="B68" s="52"/>
      <c r="C68" s="52"/>
      <c r="D68" s="52"/>
      <c r="E68" s="52"/>
    </row>
  </sheetData>
  <mergeCells count="25">
    <mergeCell ref="H53:J53"/>
    <mergeCell ref="H54:J54"/>
    <mergeCell ref="H55:J55"/>
    <mergeCell ref="H32:J32"/>
    <mergeCell ref="H33:J33"/>
    <mergeCell ref="H34:J34"/>
    <mergeCell ref="H35:J35"/>
    <mergeCell ref="B44:J45"/>
    <mergeCell ref="H52:J52"/>
    <mergeCell ref="H9:J9"/>
    <mergeCell ref="C10:D10"/>
    <mergeCell ref="H12:J12"/>
    <mergeCell ref="H13:J13"/>
    <mergeCell ref="B22:E22"/>
    <mergeCell ref="B24:J25"/>
    <mergeCell ref="B1:J1"/>
    <mergeCell ref="B3:B6"/>
    <mergeCell ref="C3:D3"/>
    <mergeCell ref="C5:D5"/>
    <mergeCell ref="C6:D6"/>
    <mergeCell ref="B7:B10"/>
    <mergeCell ref="C7:D7"/>
    <mergeCell ref="C8:D8"/>
    <mergeCell ref="H8:J8"/>
    <mergeCell ref="C9:D9"/>
  </mergeCells>
  <conditionalFormatting sqref="J38 J18:J23 J4:J7 E13:E21 J27:J31 J41:J42 J10:J11 J14:J15">
    <cfRule type="iconSet" priority="2">
      <iconSet iconSet="3Signs">
        <cfvo type="percent" val="0"/>
        <cfvo type="num" val="-20"/>
        <cfvo type="num" val="0"/>
      </iconSet>
    </cfRule>
  </conditionalFormatting>
  <conditionalFormatting sqref="J47:J51">
    <cfRule type="iconSet" priority="1">
      <iconSet iconSet="3Signs">
        <cfvo type="percent" val="0"/>
        <cfvo type="num" val="-20"/>
        <cfvo type="num" val="0"/>
      </iconSet>
    </cfRule>
  </conditionalFormatting>
  <dataValidations count="29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A6BDD429-FB76-4115-AAE8-096ED144768F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EE734E53-832E-4239-BEE5-56A9157D6D5A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6" xr:uid="{2CD003C7-4ADF-48C9-9CA2-92C7C2804564}"/>
    <dataValidation allowBlank="1" showInputMessage="1" showErrorMessage="1" prompt="Enter actual Income 1 in cell at right" sqref="C7:C8 D7" xr:uid="{405ED1D1-53CF-499A-8AC1-4AFDB7251582}"/>
    <dataValidation allowBlank="1" showInputMessage="1" showErrorMessage="1" prompt="Enter actual Income 1 in this cell" sqref="E7:E8" xr:uid="{AF498FF2-CCF6-4903-B80B-CD72296ED997}"/>
    <dataValidation allowBlank="1" showInputMessage="1" showErrorMessage="1" prompt="Enter actual Extra Income in cell at right" sqref="C9:D9" xr:uid="{88AE9576-BBB2-402D-88DF-DFFCE4F0ADE1}"/>
    <dataValidation allowBlank="1" showInputMessage="1" showErrorMessage="1" prompt="Enter actual Extra Income in this cell" sqref="E9" xr:uid="{40345206-5BC2-4CD6-BC7D-159A15FD9659}"/>
    <dataValidation allowBlank="1" showInputMessage="1" showErrorMessage="1" prompt="Total actual monthly income is auto calculated in cell at right" sqref="C10:D10" xr:uid="{A9D7366C-A916-437C-8C8F-6FEDF6B75B53}"/>
    <dataValidation allowBlank="1" showInputMessage="1" showErrorMessage="1" prompt="Total projected monthly income is auto calculated in this cell" sqref="E6" xr:uid="{662369EC-BF5B-4A66-85C4-3A31ED80B382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7:B10" xr:uid="{1DE77DB8-CAA0-4CE8-A790-64EC2270A2E3}"/>
    <dataValidation allowBlank="1" showInputMessage="1" showErrorMessage="1" prompt="Total actual monthly income is auto calculated in this cell" sqref="E10" xr:uid="{187A4084-1812-4A6F-8B21-ADC035F4D848}"/>
    <dataValidation allowBlank="1" showInputMessage="1" showErrorMessage="1" prompt="Sample Housing expenses are in this column under this heading" sqref="B12" xr:uid="{49EDE2AF-0DC6-40A9-A48B-4BBB8F792F60}"/>
    <dataValidation allowBlank="1" showInputMessage="1" showErrorMessage="1" prompt="Enter Projected Cost in this column under this heading" sqref="C12 H40 H3 H17 H26" xr:uid="{5D6CC418-3874-4986-9957-BACB801C22D7}"/>
    <dataValidation allowBlank="1" showInputMessage="1" showErrorMessage="1" prompt="Enter Actual Cost in this column under this heading" sqref="D12 I3 I40 I17 I26" xr:uid="{D70472CD-1AC5-49E2-B9FD-60CDCDB350BA}"/>
    <dataValidation allowBlank="1" showInputMessage="1" showErrorMessage="1" prompt="Sample Transportation expenses are in this column under this heading" sqref="G3" xr:uid="{13150C1B-CDA3-458B-9852-4F751DA36366}"/>
    <dataValidation allowBlank="1" showInputMessage="1" showErrorMessage="1" prompt="Enter details in Transportation table starting below" sqref="B22:E22" xr:uid="{948C701F-0CB8-4F35-B452-53FD3DAEB4E4}"/>
    <dataValidation allowBlank="1" showInputMessage="1" showErrorMessage="1" prompt="Enter details in Loans table starting below" sqref="G16:J16" xr:uid="{785EB9E0-CC2A-4931-A093-DB07BBF90ABF}"/>
    <dataValidation allowBlank="1" showInputMessage="1" showErrorMessage="1" prompt="Sample Loan expenses are in this column under this heading" sqref="G17" xr:uid="{740D43C8-A977-4032-9D4B-8D8B6C4C4B5B}"/>
    <dataValidation allowBlank="1" showInputMessage="1" showErrorMessage="1" prompt="Sample Tax expenses are in this column under this heading" sqref="G26" xr:uid="{85646BDC-7610-4866-BAEA-A3B4CE719A75}"/>
    <dataValidation allowBlank="1" showInputMessage="1" showErrorMessage="1" prompt="Enter details in Gifts and Donations table starting below" sqref="G39:J39" xr:uid="{A8850844-22D4-4AFE-BF77-07C8CBC1AEE8}"/>
    <dataValidation allowBlank="1" showInputMessage="1" showErrorMessage="1" prompt="Sample Gifts and Donation expenses are in this column under this heading" sqref="G40" xr:uid="{A930C2F4-FC73-4CF0-986E-DA2780BEB720}"/>
    <dataValidation allowBlank="1" showInputMessage="1" showErrorMessage="1" prompt="Sample Insurance expenses are in this column under this heading" sqref="B37 B57" xr:uid="{96315878-2796-4B5E-97D9-5FC1029FA80F}"/>
    <dataValidation allowBlank="1" showInputMessage="1" showErrorMessage="1" prompt="Difference is auto calculated in this column under this heading" sqref="E12 J3 J17 J40 J26" xr:uid="{827EC831-0DBB-4493-AFB2-9000D6D98B9E}"/>
    <dataValidation allowBlank="1" showInputMessage="1" showErrorMessage="1" prompt="Total projected monthly income is auto calculated in cell at right" sqref="C6:D6" xr:uid="{E766DE5E-2DFC-49E5-AED9-FA8D6D645CFC}"/>
    <dataValidation allowBlank="1" showInputMessage="1" showErrorMessage="1" prompt="Enter projected Income 1 in cell at right" sqref="C3:D4" xr:uid="{F0ED5CD2-828D-4FB0-8954-067A18F3061A}"/>
    <dataValidation allowBlank="1" showInputMessage="1" showErrorMessage="1" prompt="Enter projected Extra income in cell at right" sqref="C5:D5" xr:uid="{0E3BCF1C-78A7-4A6B-B798-09BB2951AFE5}"/>
    <dataValidation allowBlank="1" showInputMessage="1" showErrorMessage="1" prompt="Enter projected Income 1 in this cell" sqref="E3:E4" xr:uid="{DA202D3D-C41B-471F-9255-F864D396E7B8}"/>
    <dataValidation allowBlank="1" showInputMessage="1" showErrorMessage="1" prompt="Enter projectred Extra Income in this cell" sqref="E5" xr:uid="{9F27827C-D179-4BEA-A465-FB7B78A19463}"/>
    <dataValidation allowBlank="1" showInputMessage="1" showErrorMessage="1" prompt="Enter details in Insurance table starting below" sqref="B52:E56 B32:E36" xr:uid="{B8750BBC-B700-47A2-A547-B46F1EC0A1FE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Autumn Term Budget (20-21)</vt:lpstr>
      <vt:lpstr>Spring Term Budget (20-21)</vt:lpstr>
      <vt:lpstr>Summer Term Budget (20-21)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 Rawson</dc:creator>
  <cp:lastModifiedBy>Bella Rawson</cp:lastModifiedBy>
  <dcterms:created xsi:type="dcterms:W3CDTF">2018-04-23T07:00:55Z</dcterms:created>
  <dcterms:modified xsi:type="dcterms:W3CDTF">2020-11-11T20:26:06Z</dcterms:modified>
</cp:coreProperties>
</file>